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1840" windowHeight="13140" tabRatio="859" activeTab="1"/>
  </bookViews>
  <sheets>
    <sheet name="lista" sheetId="5" r:id="rId1"/>
    <sheet name="turniej" sheetId="27" r:id="rId2"/>
    <sheet name="klasyfikacja" sheetId="28" r:id="rId3"/>
  </sheets>
  <definedNames>
    <definedName name="_xlnm.Print_Area" localSheetId="0">lista!$A$1:$E$41</definedName>
    <definedName name="_xlnm.Print_Area" localSheetId="1">turniej!$A$1:$Y$120</definedName>
  </definedNames>
  <calcPr calcId="114210"/>
</workbook>
</file>

<file path=xl/calcChain.xml><?xml version="1.0" encoding="utf-8"?>
<calcChain xmlns="http://schemas.openxmlformats.org/spreadsheetml/2006/main">
  <c r="C38" i="27"/>
  <c r="F37"/>
  <c r="I35"/>
  <c r="L88"/>
  <c r="C17" i="28"/>
  <c r="C28" i="27"/>
  <c r="C91"/>
  <c r="C26"/>
  <c r="C89"/>
  <c r="F90"/>
  <c r="C28" i="28"/>
  <c r="C8" i="27"/>
  <c r="F9"/>
  <c r="I11"/>
  <c r="L15"/>
  <c r="O23"/>
  <c r="C24"/>
  <c r="F25"/>
  <c r="I27"/>
  <c r="C68"/>
  <c r="C116"/>
  <c r="C38" i="28"/>
  <c r="C58" i="27"/>
  <c r="C109"/>
  <c r="C33" i="28"/>
  <c r="C52" i="27"/>
  <c r="C106"/>
  <c r="C48"/>
  <c r="C104"/>
  <c r="C34" i="28"/>
  <c r="C42" i="27"/>
  <c r="C99"/>
  <c r="C44"/>
  <c r="C101"/>
  <c r="C37" i="28"/>
  <c r="C36" i="27"/>
  <c r="C96"/>
  <c r="C36" i="28"/>
  <c r="C35"/>
  <c r="C20" i="27"/>
  <c r="C86"/>
  <c r="C32" i="28"/>
  <c r="C10" i="27"/>
  <c r="C79"/>
  <c r="C39" i="28"/>
  <c r="C66" i="27"/>
  <c r="C114"/>
  <c r="F115"/>
  <c r="C25" i="28"/>
  <c r="C60" i="27"/>
  <c r="C111"/>
  <c r="F110"/>
  <c r="C30" i="28"/>
  <c r="C50" i="27"/>
  <c r="F105"/>
  <c r="C29" i="28"/>
  <c r="F100" i="27"/>
  <c r="C32"/>
  <c r="F33"/>
  <c r="F102"/>
  <c r="C26" i="28"/>
  <c r="C34" i="27"/>
  <c r="C94"/>
  <c r="F95"/>
  <c r="C27" i="28"/>
  <c r="C18" i="27"/>
  <c r="C84"/>
  <c r="F85"/>
  <c r="C31" i="28"/>
  <c r="C12" i="27"/>
  <c r="C81"/>
  <c r="F80"/>
  <c r="C24" i="28"/>
  <c r="C14" i="27"/>
  <c r="F13"/>
  <c r="F117"/>
  <c r="I116"/>
  <c r="C23" i="28"/>
  <c r="I101" i="27"/>
  <c r="C20" i="28"/>
  <c r="C46" i="27"/>
  <c r="F45"/>
  <c r="F97"/>
  <c r="I96"/>
  <c r="C21" i="28"/>
  <c r="C64" i="27"/>
  <c r="F65"/>
  <c r="F82"/>
  <c r="I81"/>
  <c r="C22" i="28"/>
  <c r="C16" i="27"/>
  <c r="F17"/>
  <c r="C22"/>
  <c r="F21"/>
  <c r="F112"/>
  <c r="I111"/>
  <c r="L113"/>
  <c r="C16" i="28"/>
  <c r="C30" i="27"/>
  <c r="F29"/>
  <c r="F107"/>
  <c r="I106"/>
  <c r="L103"/>
  <c r="C19" i="28"/>
  <c r="F92" i="27"/>
  <c r="I91"/>
  <c r="L93"/>
  <c r="I19"/>
  <c r="L98"/>
  <c r="C18" i="28"/>
  <c r="C62" i="27"/>
  <c r="F61"/>
  <c r="C56"/>
  <c r="F57"/>
  <c r="F87"/>
  <c r="I86"/>
  <c r="L83"/>
  <c r="I59"/>
  <c r="C54"/>
  <c r="F53"/>
  <c r="I51"/>
  <c r="L31"/>
  <c r="C11" i="28"/>
  <c r="C40" i="27"/>
  <c r="F41"/>
  <c r="I43"/>
  <c r="L47"/>
  <c r="C10" i="28"/>
  <c r="C70" i="27"/>
  <c r="F69"/>
  <c r="I67"/>
  <c r="L63"/>
  <c r="O55"/>
  <c r="C9" i="28"/>
  <c r="L108" i="27"/>
  <c r="O105"/>
  <c r="C14" i="28"/>
  <c r="L118" i="27"/>
  <c r="O115"/>
  <c r="C13" i="28"/>
  <c r="O85" i="27"/>
  <c r="O95"/>
  <c r="C8" i="28"/>
  <c r="O39" i="27"/>
</calcChain>
</file>

<file path=xl/sharedStrings.xml><?xml version="1.0" encoding="utf-8"?>
<sst xmlns="http://schemas.openxmlformats.org/spreadsheetml/2006/main" count="247" uniqueCount="183">
  <si>
    <t>A</t>
  </si>
  <si>
    <t>B</t>
  </si>
  <si>
    <t>a</t>
  </si>
  <si>
    <t>C</t>
  </si>
  <si>
    <t>D</t>
  </si>
  <si>
    <t>E</t>
  </si>
  <si>
    <t>F</t>
  </si>
  <si>
    <t>G</t>
  </si>
  <si>
    <t>H</t>
  </si>
  <si>
    <t>b</t>
  </si>
  <si>
    <t>runda 1</t>
  </si>
  <si>
    <t>ćwierćfinały</t>
  </si>
  <si>
    <t>półfinały</t>
  </si>
  <si>
    <t>finał</t>
  </si>
  <si>
    <t>zwycięzca</t>
  </si>
  <si>
    <t>2.</t>
  </si>
  <si>
    <t>1.</t>
  </si>
  <si>
    <t>nazwisko i imię</t>
  </si>
  <si>
    <t>lp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</si>
  <si>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</si>
  <si>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</si>
  <si>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</si>
  <si>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</si>
  <si>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</si>
  <si>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</si>
  <si>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</si>
  <si>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</si>
  <si>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</si>
  <si>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</si>
  <si>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</si>
  <si>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</si>
  <si>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</si>
  <si>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</si>
  <si>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</si>
  <si>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</si>
  <si>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</si>
  <si>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</si>
  <si>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</si>
  <si>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</si>
  <si>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</si>
  <si>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</si>
  <si>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</si>
  <si>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</si>
  <si>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</si>
  <si>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</si>
  <si>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</si>
  <si>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</si>
  <si>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</si>
  <si>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</si>
  <si>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runda 2</t>
  </si>
  <si>
    <t>I</t>
  </si>
  <si>
    <t>c</t>
  </si>
  <si>
    <t>d</t>
  </si>
  <si>
    <t>1</t>
  </si>
  <si>
    <t>2</t>
  </si>
  <si>
    <t>3</t>
  </si>
  <si>
    <t>4</t>
  </si>
  <si>
    <t>J</t>
  </si>
  <si>
    <t>K</t>
  </si>
  <si>
    <t>L</t>
  </si>
  <si>
    <t>M</t>
  </si>
  <si>
    <t>N</t>
  </si>
  <si>
    <t>O</t>
  </si>
  <si>
    <t>P</t>
  </si>
  <si>
    <t>miejsce</t>
  </si>
  <si>
    <t xml:space="preserve">  </t>
  </si>
  <si>
    <t>lista startowa</t>
  </si>
  <si>
    <t>klasyfikacja końcowa</t>
  </si>
  <si>
    <t>9-12.</t>
  </si>
  <si>
    <t>13-16.</t>
  </si>
  <si>
    <t>17-24.</t>
  </si>
  <si>
    <t>25-32.</t>
  </si>
  <si>
    <t>gra pojedyncza</t>
  </si>
  <si>
    <t>gry o miejsca 1-32</t>
  </si>
  <si>
    <t>SET System Elektronicznych Tabel - 2011 Marek Przybyłowicz</t>
  </si>
  <si>
    <t>25-32 miejsce</t>
  </si>
  <si>
    <t>17-24 miejsce</t>
  </si>
  <si>
    <t>13-16 miejsce</t>
  </si>
  <si>
    <t>9-12 miejsce</t>
  </si>
  <si>
    <t>1 miejsce</t>
  </si>
  <si>
    <t>2 miejsce</t>
  </si>
  <si>
    <t>klub</t>
  </si>
  <si>
    <t>5-8.</t>
  </si>
  <si>
    <t>5-8 miejsce</t>
  </si>
  <si>
    <t xml:space="preserve">SMURZYŃSKI Mateusz </t>
  </si>
  <si>
    <t>Ostróda</t>
  </si>
  <si>
    <t>STEFANOWICZ Oleg</t>
  </si>
  <si>
    <t>Lidzbark Warmiński</t>
  </si>
  <si>
    <t>DZIKOŃSKI Dominik</t>
  </si>
  <si>
    <t>Kalinowo</t>
  </si>
  <si>
    <t>PIOTRKOWSKI Rafał</t>
  </si>
  <si>
    <t>Działdowo</t>
  </si>
  <si>
    <t>KEMPKA Iwo</t>
  </si>
  <si>
    <t>KEMPKA Krzysztof</t>
  </si>
  <si>
    <t>SZARMACH Antoni</t>
  </si>
  <si>
    <t>SAULEWICZ Jan</t>
  </si>
  <si>
    <t>Olecko</t>
  </si>
  <si>
    <t>ZAJUL Maciej</t>
  </si>
  <si>
    <t>SOKOŁOWSKI Fabian</t>
  </si>
  <si>
    <t>ZABOROWSKI Szymon</t>
  </si>
  <si>
    <t>Morąg</t>
  </si>
  <si>
    <t>WRZOSEK Michał</t>
  </si>
  <si>
    <t>Iława</t>
  </si>
  <si>
    <t>MARKOWSKI Mateusz</t>
  </si>
  <si>
    <t>Grunwald</t>
  </si>
  <si>
    <t>GÓRTATOWSKI Bartosz</t>
  </si>
  <si>
    <t>Gwiździny</t>
  </si>
  <si>
    <t>CICHEWICZ Karol</t>
  </si>
  <si>
    <t>CICHEWICZ Adam</t>
  </si>
  <si>
    <t>SZYMANOWSKI Jakub</t>
  </si>
  <si>
    <t>JANKOWSKI Paweł</t>
  </si>
  <si>
    <t>SADOWSKI Antoni</t>
  </si>
  <si>
    <t>TYSZKOWSKI Kajetan</t>
  </si>
  <si>
    <t>WALKOWIAK Wojciech</t>
  </si>
  <si>
    <t>ŁĘT Norbert</t>
  </si>
  <si>
    <t>KARCZEWSKI Szymon</t>
  </si>
  <si>
    <t xml:space="preserve">BRODOWSKI Tobiasz </t>
  </si>
  <si>
    <t>ORŁOWSKI Michał</t>
  </si>
  <si>
    <t>CHODAŃ Igor</t>
  </si>
  <si>
    <t>MICHALKIEWICZ Filip</t>
  </si>
  <si>
    <t>LIPIŃSKI Teofil</t>
  </si>
  <si>
    <t>wolny los</t>
  </si>
  <si>
    <t>godz. 11:05, stół 1</t>
  </si>
  <si>
    <t>godz. 11:05, stół 2</t>
  </si>
  <si>
    <t>godz. 11:05, stół 3</t>
  </si>
  <si>
    <t>godz. 11:05, stół 4</t>
  </si>
  <si>
    <t>godz. 11:05, stół 5</t>
  </si>
  <si>
    <t>godz. 11:05, stół 6</t>
  </si>
  <si>
    <t>godz. 11:05, stół 7</t>
  </si>
  <si>
    <t>godz. 11:05, stół 8</t>
  </si>
  <si>
    <t>godz. 11:05, stół 9</t>
  </si>
  <si>
    <t>godz. 11:05, stół 10</t>
  </si>
  <si>
    <t>godz. 11:05, stół 11</t>
  </si>
  <si>
    <t>godz. 11:05, stół 12</t>
  </si>
  <si>
    <t>godz. 11:05, stół 13</t>
  </si>
  <si>
    <t>godz. 11:05, stół 14</t>
  </si>
  <si>
    <t>godz. 11:35, stół 1</t>
  </si>
  <si>
    <t>godz. 11:35, stół 2</t>
  </si>
  <si>
    <t>godz. 11:35, stół 3</t>
  </si>
  <si>
    <t>godz. 11:35, stół 4</t>
  </si>
  <si>
    <t>godz. 11:35, stół 5</t>
  </si>
  <si>
    <t>godz. 11:35, stół 6</t>
  </si>
  <si>
    <t>godz. 11:35, stół 7</t>
  </si>
  <si>
    <t>godz. 11:35, stół 8</t>
  </si>
  <si>
    <t>godz. 11:35, stół 9</t>
  </si>
  <si>
    <t>godz. 11:35, stół 10</t>
  </si>
  <si>
    <t>godz. 11:35, stół 11</t>
  </si>
  <si>
    <t>godz. 11:35, stół 12</t>
  </si>
  <si>
    <t>godz. 11:35, stół 13</t>
  </si>
  <si>
    <t>godz. 11:35, stół 14</t>
  </si>
  <si>
    <t>godz. 13:05, stół 1</t>
  </si>
  <si>
    <t>godz. 13:05, stół 2</t>
  </si>
  <si>
    <t>godz. 13:05, stół 3</t>
  </si>
  <si>
    <t>godz. 13:05, stół 4</t>
  </si>
  <si>
    <t>godz. 13:05, stół 5</t>
  </si>
  <si>
    <t>godz. 13:05, stół 6</t>
  </si>
  <si>
    <t>godz. 13:05, stół 7</t>
  </si>
  <si>
    <t>godz. 13:05, stół 8</t>
  </si>
  <si>
    <t>godz. 13:05, stół 9</t>
  </si>
  <si>
    <t>godz. 13:05, stół 10</t>
  </si>
  <si>
    <t>godz. 13:05, stół 11</t>
  </si>
  <si>
    <t>godz. 13:05, stół 12</t>
  </si>
  <si>
    <t>gry o miejsca 5-32</t>
  </si>
  <si>
    <t>godz. 14:05, stół 1</t>
  </si>
  <si>
    <t>godz. 14:05, stół 2</t>
  </si>
  <si>
    <t>godz. 14:05, stół 3</t>
  </si>
  <si>
    <t>godz. 14:05, stół 4</t>
  </si>
  <si>
    <t>godz. 14:05, stół 5</t>
  </si>
  <si>
    <t>godz. 14:05, stół 6</t>
  </si>
  <si>
    <t>trzecie miejsce</t>
  </si>
  <si>
    <t>(do 3 wygranych setów)</t>
  </si>
  <si>
    <t>v.o.</t>
  </si>
  <si>
    <t>SARGALSKI Filip</t>
  </si>
  <si>
    <t>ROCHON Grzegorz</t>
  </si>
  <si>
    <t>ROCHON</t>
  </si>
  <si>
    <t>godz. 14:35, stół 1</t>
  </si>
  <si>
    <t>godz. 14:35, stół 2</t>
  </si>
  <si>
    <t>godz. 14:35, stół 3</t>
  </si>
  <si>
    <t>godz. 14:35, stół 4</t>
  </si>
  <si>
    <t>godz. 15:15, stół 9</t>
  </si>
  <si>
    <t>godz. 15:15, stół 10</t>
  </si>
  <si>
    <t>gra pojedyncza - I gr Mężczyźni 2008 i mł</t>
  </si>
  <si>
    <t>gra pojedynczagra pojedyncza - I gr Mężczyźni 2008 i mł</t>
  </si>
</sst>
</file>

<file path=xl/styles.xml><?xml version="1.0" encoding="utf-8"?>
<styleSheet xmlns="http://schemas.openxmlformats.org/spreadsheetml/2006/main">
  <fonts count="36">
    <font>
      <sz val="10"/>
      <name val="Arial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8"/>
      <name val="Arial"/>
      <family val="2"/>
      <charset val="238"/>
    </font>
    <font>
      <b/>
      <i/>
      <sz val="16"/>
      <color indexed="63"/>
      <name val="Calibri"/>
      <family val="2"/>
      <charset val="238"/>
    </font>
    <font>
      <sz val="13"/>
      <name val="Calibri"/>
      <family val="2"/>
      <charset val="238"/>
    </font>
    <font>
      <b/>
      <i/>
      <sz val="13"/>
      <name val="Calibri"/>
      <family val="2"/>
      <charset val="238"/>
    </font>
    <font>
      <b/>
      <sz val="13"/>
      <color indexed="20"/>
      <name val="Calibri"/>
      <family val="2"/>
      <charset val="238"/>
    </font>
    <font>
      <b/>
      <sz val="13"/>
      <name val="Calibri"/>
      <family val="2"/>
      <charset val="238"/>
    </font>
    <font>
      <b/>
      <i/>
      <sz val="14"/>
      <color indexed="63"/>
      <name val="Calibri"/>
      <family val="2"/>
      <charset val="238"/>
    </font>
    <font>
      <b/>
      <i/>
      <sz val="20"/>
      <color indexed="9"/>
      <name val="Calibri"/>
      <family val="2"/>
      <charset val="238"/>
    </font>
    <font>
      <sz val="12"/>
      <name val="Calibri"/>
      <family val="2"/>
      <charset val="238"/>
    </font>
    <font>
      <sz val="14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i/>
      <sz val="14"/>
      <color indexed="9"/>
      <name val="Calibri"/>
      <family val="2"/>
      <charset val="238"/>
    </font>
    <font>
      <b/>
      <i/>
      <sz val="12"/>
      <color indexed="63"/>
      <name val="Calibri"/>
      <family val="2"/>
      <charset val="238"/>
    </font>
    <font>
      <b/>
      <i/>
      <sz val="12"/>
      <color indexed="9"/>
      <name val="Calibri"/>
      <family val="2"/>
      <charset val="238"/>
    </font>
    <font>
      <sz val="10"/>
      <color indexed="22"/>
      <name val="Calibri"/>
      <family val="2"/>
      <charset val="238"/>
    </font>
    <font>
      <b/>
      <i/>
      <sz val="16"/>
      <color indexed="22"/>
      <name val="Calibri"/>
      <family val="2"/>
      <charset val="238"/>
    </font>
    <font>
      <b/>
      <sz val="13"/>
      <color indexed="22"/>
      <name val="Calibri"/>
      <family val="2"/>
      <charset val="238"/>
    </font>
    <font>
      <sz val="13"/>
      <color indexed="22"/>
      <name val="Calibri"/>
      <family val="2"/>
      <charset val="238"/>
    </font>
    <font>
      <b/>
      <i/>
      <sz val="16"/>
      <name val="Calibri"/>
      <family val="2"/>
      <charset val="238"/>
    </font>
    <font>
      <i/>
      <sz val="16"/>
      <name val="Calibri"/>
      <family val="2"/>
      <charset val="238"/>
    </font>
    <font>
      <sz val="16"/>
      <name val="Calibri"/>
      <family val="2"/>
      <charset val="238"/>
    </font>
    <font>
      <b/>
      <sz val="16"/>
      <name val="Calibri"/>
      <family val="2"/>
      <charset val="238"/>
    </font>
    <font>
      <b/>
      <i/>
      <sz val="18"/>
      <name val="Calibri"/>
      <family val="2"/>
      <charset val="238"/>
    </font>
    <font>
      <i/>
      <sz val="18"/>
      <name val="Calibri"/>
      <family val="2"/>
      <charset val="238"/>
    </font>
    <font>
      <sz val="18"/>
      <name val="Calibri"/>
      <family val="2"/>
      <charset val="238"/>
    </font>
    <font>
      <b/>
      <i/>
      <sz val="18"/>
      <color indexed="63"/>
      <name val="Calibri"/>
      <family val="2"/>
      <charset val="238"/>
    </font>
    <font>
      <b/>
      <sz val="18"/>
      <name val="Calibri"/>
      <family val="2"/>
      <charset val="238"/>
    </font>
    <font>
      <i/>
      <sz val="12"/>
      <name val="Calibri"/>
      <family val="2"/>
      <charset val="238"/>
    </font>
    <font>
      <b/>
      <sz val="28"/>
      <color indexed="18"/>
      <name val="Calibri"/>
      <family val="2"/>
      <charset val="238"/>
    </font>
    <font>
      <sz val="28"/>
      <name val="Calibri"/>
      <family val="2"/>
      <charset val="238"/>
    </font>
    <font>
      <b/>
      <sz val="27"/>
      <color indexed="18"/>
      <name val="Calibri"/>
      <family val="2"/>
      <charset val="238"/>
    </font>
    <font>
      <sz val="27"/>
      <name val="Calibri"/>
      <family val="2"/>
      <charset val="238"/>
    </font>
    <font>
      <b/>
      <sz val="13"/>
      <color indexed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NumberFormat="1" applyFont="1" applyProtection="1">
      <protection locked="0"/>
    </xf>
    <xf numFmtId="0" fontId="12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Alignment="1" applyProtection="1">
      <alignment horizontal="center" vertical="center"/>
      <protection locked="0"/>
    </xf>
    <xf numFmtId="0" fontId="12" fillId="3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Border="1" applyAlignment="1" applyProtection="1">
      <alignment horizontal="right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12" fillId="3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NumberFormat="1" applyFont="1" applyFill="1" applyBorder="1" applyAlignment="1" applyProtection="1">
      <alignment horizontal="right" vertical="center"/>
      <protection locked="0"/>
    </xf>
    <xf numFmtId="0" fontId="5" fillId="3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Border="1" applyAlignment="1" applyProtection="1">
      <alignment horizontal="right" vertical="center"/>
      <protection locked="0"/>
    </xf>
    <xf numFmtId="0" fontId="5" fillId="3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NumberFormat="1" applyFont="1" applyBorder="1" applyAlignment="1" applyProtection="1">
      <alignment horizontal="left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2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4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right" vertical="center"/>
      <protection locked="0"/>
    </xf>
    <xf numFmtId="0" fontId="11" fillId="0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5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NumberFormat="1" applyFont="1" applyBorder="1" applyAlignment="1" applyProtection="1">
      <alignment horizontal="center" vertical="center"/>
      <protection locked="0"/>
    </xf>
    <xf numFmtId="0" fontId="19" fillId="2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2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Protection="1">
      <protection locked="0"/>
    </xf>
    <xf numFmtId="0" fontId="20" fillId="0" borderId="0" xfId="0" applyNumberFormat="1" applyFont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9" fillId="2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Border="1" applyAlignment="1" applyProtection="1">
      <alignment horizontal="right" vertical="center"/>
      <protection locked="0"/>
    </xf>
    <xf numFmtId="0" fontId="16" fillId="4" borderId="0" xfId="0" applyNumberFormat="1" applyFont="1" applyFill="1" applyBorder="1" applyAlignment="1" applyProtection="1">
      <alignment horizontal="center" vertical="center"/>
      <protection locked="0"/>
    </xf>
    <xf numFmtId="0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Protection="1">
      <protection locked="0"/>
    </xf>
    <xf numFmtId="0" fontId="13" fillId="5" borderId="0" xfId="0" applyNumberFormat="1" applyFont="1" applyFill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NumberFormat="1" applyFont="1" applyBorder="1" applyAlignment="1" applyProtection="1">
      <alignment horizontal="center" vertical="center"/>
      <protection locked="0"/>
    </xf>
    <xf numFmtId="0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19" fillId="2" borderId="7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left" vertical="center"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Protection="1">
      <protection locked="0"/>
    </xf>
    <xf numFmtId="0" fontId="1" fillId="0" borderId="0" xfId="0" applyNumberFormat="1" applyFont="1" applyAlignment="1" applyProtection="1">
      <protection locked="0"/>
    </xf>
    <xf numFmtId="0" fontId="23" fillId="0" borderId="0" xfId="0" applyNumberFormat="1" applyFont="1" applyProtection="1"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3" fillId="0" borderId="0" xfId="0" applyNumberFormat="1" applyFont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horizontal="right" vertical="center"/>
      <protection locked="0"/>
    </xf>
    <xf numFmtId="0" fontId="16" fillId="4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right"/>
      <protection locked="0"/>
    </xf>
    <xf numFmtId="49" fontId="22" fillId="0" borderId="0" xfId="0" applyNumberFormat="1" applyFont="1" applyFill="1" applyBorder="1" applyAlignment="1" applyProtection="1">
      <alignment horizontal="right" vertical="center"/>
      <protection hidden="1"/>
    </xf>
    <xf numFmtId="0" fontId="7" fillId="2" borderId="0" xfId="0" applyNumberFormat="1" applyFont="1" applyFill="1" applyAlignment="1" applyProtection="1">
      <alignment horizontal="center" vertical="center"/>
      <protection hidden="1"/>
    </xf>
    <xf numFmtId="0" fontId="7" fillId="2" borderId="1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NumberFormat="1" applyFont="1" applyFill="1" applyAlignment="1" applyProtection="1">
      <alignment horizontal="center" vertical="center"/>
      <protection hidden="1"/>
    </xf>
    <xf numFmtId="0" fontId="19" fillId="2" borderId="1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NumberFormat="1" applyFont="1" applyProtection="1">
      <protection locked="0"/>
    </xf>
    <xf numFmtId="0" fontId="27" fillId="0" borderId="0" xfId="0" applyNumberFormat="1" applyFont="1" applyAlignment="1" applyProtection="1">
      <alignment horizontal="center"/>
      <protection locked="0"/>
    </xf>
    <xf numFmtId="0" fontId="27" fillId="0" borderId="0" xfId="0" applyNumberFormat="1" applyFont="1" applyAlignment="1" applyProtection="1"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Alignment="1" applyProtection="1">
      <alignment horizontal="right" vertical="center"/>
      <protection locked="0"/>
    </xf>
    <xf numFmtId="49" fontId="6" fillId="3" borderId="1" xfId="0" applyNumberFormat="1" applyFont="1" applyFill="1" applyBorder="1" applyAlignment="1" applyProtection="1">
      <alignment horizontal="left" vertical="center"/>
      <protection locked="0"/>
    </xf>
    <xf numFmtId="49" fontId="6" fillId="3" borderId="0" xfId="0" applyNumberFormat="1" applyFont="1" applyFill="1" applyBorder="1" applyAlignment="1" applyProtection="1">
      <alignment horizontal="left" vertical="center"/>
      <protection locked="0"/>
    </xf>
    <xf numFmtId="49" fontId="6" fillId="3" borderId="0" xfId="0" applyNumberFormat="1" applyFont="1" applyFill="1" applyBorder="1" applyAlignment="1" applyProtection="1">
      <alignment vertical="center"/>
      <protection locked="0"/>
    </xf>
    <xf numFmtId="0" fontId="25" fillId="6" borderId="0" xfId="0" applyNumberFormat="1" applyFont="1" applyFill="1" applyBorder="1" applyAlignment="1" applyProtection="1">
      <alignment horizontal="center" vertical="center"/>
      <protection locked="0"/>
    </xf>
    <xf numFmtId="0" fontId="21" fillId="6" borderId="0" xfId="0" applyNumberFormat="1" applyFont="1" applyFill="1" applyBorder="1" applyAlignment="1" applyProtection="1">
      <alignment horizontal="center" vertical="center"/>
      <protection locked="0"/>
    </xf>
    <xf numFmtId="49" fontId="21" fillId="6" borderId="0" xfId="0" applyNumberFormat="1" applyFont="1" applyFill="1" applyBorder="1" applyAlignment="1" applyProtection="1">
      <alignment horizontal="center" vertical="center"/>
      <protection locked="0"/>
    </xf>
    <xf numFmtId="49" fontId="22" fillId="7" borderId="0" xfId="0" applyNumberFormat="1" applyFont="1" applyFill="1" applyBorder="1" applyAlignment="1" applyProtection="1">
      <alignment horizontal="right" vertical="center"/>
      <protection hidden="1"/>
    </xf>
    <xf numFmtId="0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1" xfId="0" applyNumberFormat="1" applyFont="1" applyFill="1" applyBorder="1" applyAlignment="1" applyProtection="1">
      <alignment horizontal="center" vertical="center"/>
      <protection locked="0"/>
    </xf>
    <xf numFmtId="0" fontId="20" fillId="4" borderId="1" xfId="0" applyNumberFormat="1" applyFont="1" applyFill="1" applyBorder="1" applyAlignment="1" applyProtection="1">
      <alignment horizontal="center" vertical="center"/>
      <protection locked="0"/>
    </xf>
    <xf numFmtId="0" fontId="24" fillId="7" borderId="0" xfId="0" applyNumberFormat="1" applyFont="1" applyFill="1" applyBorder="1" applyAlignment="1" applyProtection="1">
      <alignment horizontal="left" vertical="center" indent="1"/>
      <protection hidden="1"/>
    </xf>
    <xf numFmtId="0" fontId="24" fillId="0" borderId="0" xfId="0" applyNumberFormat="1" applyFont="1" applyFill="1" applyBorder="1" applyAlignment="1" applyProtection="1">
      <alignment horizontal="left" vertical="center" indent="1"/>
      <protection hidden="1"/>
    </xf>
    <xf numFmtId="0" fontId="26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 indent="1"/>
    </xf>
    <xf numFmtId="0" fontId="29" fillId="0" borderId="0" xfId="0" applyFont="1" applyProtection="1">
      <protection locked="0"/>
    </xf>
    <xf numFmtId="0" fontId="29" fillId="0" borderId="0" xfId="0" applyFont="1" applyAlignment="1">
      <alignment horizontal="left" vertical="center"/>
    </xf>
    <xf numFmtId="0" fontId="35" fillId="0" borderId="0" xfId="0" applyNumberFormat="1" applyFont="1" applyBorder="1" applyAlignment="1" applyProtection="1">
      <alignment horizontal="left" vertical="center"/>
      <protection locked="0"/>
    </xf>
    <xf numFmtId="0" fontId="3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33" fillId="0" borderId="0" xfId="0" applyNumberFormat="1" applyFont="1" applyAlignment="1" applyProtection="1">
      <alignment horizontal="right" vertical="center"/>
      <protection locked="0"/>
    </xf>
    <xf numFmtId="0" fontId="34" fillId="0" borderId="0" xfId="0" applyNumberFormat="1" applyFont="1" applyAlignment="1" applyProtection="1">
      <alignment horizontal="right" vertical="center"/>
      <protection locked="0"/>
    </xf>
    <xf numFmtId="0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3" borderId="9" xfId="0" applyNumberFormat="1" applyFont="1" applyFill="1" applyBorder="1" applyAlignment="1" applyProtection="1">
      <alignment horizontal="center" vertical="center"/>
      <protection locked="0"/>
    </xf>
    <xf numFmtId="0" fontId="26" fillId="3" borderId="10" xfId="0" applyNumberFormat="1" applyFont="1" applyFill="1" applyBorder="1" applyAlignment="1" applyProtection="1">
      <alignment horizontal="center" vertical="center"/>
      <protection locked="0"/>
    </xf>
    <xf numFmtId="0" fontId="26" fillId="3" borderId="11" xfId="0" applyNumberFormat="1" applyFont="1" applyFill="1" applyBorder="1" applyAlignment="1" applyProtection="1">
      <alignment horizontal="center" vertical="center"/>
      <protection locked="0"/>
    </xf>
    <xf numFmtId="0" fontId="10" fillId="8" borderId="12" xfId="0" applyNumberFormat="1" applyFont="1" applyFill="1" applyBorder="1" applyAlignment="1" applyProtection="1">
      <alignment horizontal="center" vertical="center"/>
      <protection hidden="1"/>
    </xf>
    <xf numFmtId="0" fontId="0" fillId="8" borderId="13" xfId="0" applyFill="1" applyBorder="1" applyProtection="1">
      <protection hidden="1"/>
    </xf>
    <xf numFmtId="0" fontId="0" fillId="8" borderId="14" xfId="0" applyFill="1" applyBorder="1" applyProtection="1">
      <protection hidden="1"/>
    </xf>
    <xf numFmtId="0" fontId="8" fillId="2" borderId="1" xfId="0" applyNumberFormat="1" applyFont="1" applyFill="1" applyBorder="1" applyAlignment="1" applyProtection="1">
      <alignment horizontal="left" vertical="center"/>
      <protection hidden="1"/>
    </xf>
    <xf numFmtId="0" fontId="8" fillId="2" borderId="17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2" xfId="0" applyNumberFormat="1" applyFont="1" applyFill="1" applyBorder="1" applyAlignment="1" applyProtection="1">
      <alignment horizontal="left" vertical="center"/>
      <protection hidden="1"/>
    </xf>
    <xf numFmtId="0" fontId="8" fillId="2" borderId="4" xfId="0" applyNumberFormat="1" applyFont="1" applyFill="1" applyBorder="1" applyAlignment="1" applyProtection="1">
      <alignment horizontal="left" vertical="center"/>
      <protection hidden="1"/>
    </xf>
    <xf numFmtId="0" fontId="8" fillId="2" borderId="5" xfId="0" applyNumberFormat="1" applyFont="1" applyFill="1" applyBorder="1" applyAlignment="1" applyProtection="1">
      <alignment horizontal="left" vertical="center"/>
      <protection hidden="1"/>
    </xf>
    <xf numFmtId="0" fontId="10" fillId="8" borderId="12" xfId="0" applyNumberFormat="1" applyFont="1" applyFill="1" applyBorder="1" applyAlignment="1" applyProtection="1">
      <alignment horizontal="center" vertical="center"/>
      <protection locked="0"/>
    </xf>
    <xf numFmtId="0" fontId="10" fillId="8" borderId="13" xfId="0" applyNumberFormat="1" applyFont="1" applyFill="1" applyBorder="1" applyAlignment="1" applyProtection="1">
      <alignment horizontal="center" vertical="center"/>
      <protection locked="0"/>
    </xf>
    <xf numFmtId="0" fontId="10" fillId="8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left" vertical="center"/>
      <protection locked="0"/>
    </xf>
    <xf numFmtId="0" fontId="8" fillId="2" borderId="17" xfId="0" applyNumberFormat="1" applyFont="1" applyFill="1" applyBorder="1" applyAlignment="1" applyProtection="1">
      <alignment horizontal="left" vertical="center"/>
      <protection locked="0"/>
    </xf>
    <xf numFmtId="49" fontId="6" fillId="3" borderId="4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NumberFormat="1" applyFont="1" applyAlignment="1" applyProtection="1">
      <alignment horizontal="right" vertical="center"/>
      <protection locked="0"/>
    </xf>
    <xf numFmtId="0" fontId="8" fillId="2" borderId="4" xfId="0" applyNumberFormat="1" applyFont="1" applyFill="1" applyBorder="1" applyAlignment="1" applyProtection="1">
      <alignment vertical="center"/>
      <protection locked="0"/>
    </xf>
    <xf numFmtId="0" fontId="8" fillId="2" borderId="5" xfId="0" applyNumberFormat="1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2" xfId="0" applyNumberFormat="1" applyFont="1" applyFill="1" applyBorder="1" applyAlignment="1" applyProtection="1">
      <alignment horizontal="left" vertical="center"/>
      <protection locked="0"/>
    </xf>
    <xf numFmtId="49" fontId="6" fillId="3" borderId="1" xfId="0" applyNumberFormat="1" applyFont="1" applyFill="1" applyBorder="1" applyAlignment="1" applyProtection="1">
      <alignment horizontal="left" vertical="center"/>
      <protection locked="0"/>
    </xf>
    <xf numFmtId="0" fontId="8" fillId="2" borderId="4" xfId="0" applyNumberFormat="1" applyFont="1" applyFill="1" applyBorder="1" applyAlignment="1" applyProtection="1">
      <alignment horizontal="left" vertical="center"/>
      <protection locked="0"/>
    </xf>
    <xf numFmtId="0" fontId="8" fillId="2" borderId="5" xfId="0" applyNumberFormat="1" applyFont="1" applyFill="1" applyBorder="1" applyAlignment="1" applyProtection="1">
      <alignment horizontal="left" vertical="center"/>
      <protection locked="0"/>
    </xf>
    <xf numFmtId="49" fontId="6" fillId="3" borderId="1" xfId="0" applyNumberFormat="1" applyFont="1" applyFill="1" applyBorder="1" applyAlignment="1" applyProtection="1">
      <alignment vertical="center"/>
      <protection locked="0"/>
    </xf>
    <xf numFmtId="0" fontId="8" fillId="2" borderId="1" xfId="0" applyNumberFormat="1" applyFont="1" applyFill="1" applyBorder="1" applyAlignment="1" applyProtection="1">
      <alignment vertical="center"/>
      <protection locked="0"/>
    </xf>
    <xf numFmtId="0" fontId="25" fillId="3" borderId="12" xfId="0" applyNumberFormat="1" applyFont="1" applyFill="1" applyBorder="1" applyAlignment="1" applyProtection="1">
      <alignment horizontal="center" vertical="center"/>
      <protection locked="0"/>
    </xf>
    <xf numFmtId="0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5" fillId="3" borderId="14" xfId="0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vertical="center"/>
      <protection locked="0"/>
    </xf>
    <xf numFmtId="0" fontId="8" fillId="2" borderId="17" xfId="0" applyNumberFormat="1" applyFont="1" applyFill="1" applyBorder="1" applyAlignment="1" applyProtection="1">
      <alignment vertical="center"/>
      <protection locked="0"/>
    </xf>
    <xf numFmtId="0" fontId="9" fillId="6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6" borderId="15" xfId="0" applyNumberFormat="1" applyFont="1" applyFill="1" applyBorder="1" applyAlignment="1" applyProtection="1">
      <alignment horizontal="center" vertical="center"/>
      <protection locked="0"/>
    </xf>
    <xf numFmtId="0" fontId="9" fillId="6" borderId="3" xfId="0" applyNumberFormat="1" applyFont="1" applyFill="1" applyBorder="1" applyAlignment="1" applyProtection="1">
      <alignment horizontal="center" vertical="center"/>
      <protection locked="0"/>
    </xf>
    <xf numFmtId="0" fontId="9" fillId="6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8" fillId="2" borderId="17" xfId="0" applyFont="1" applyFill="1" applyBorder="1" applyAlignment="1" applyProtection="1">
      <alignment horizontal="left" vertical="center"/>
      <protection hidden="1"/>
    </xf>
    <xf numFmtId="0" fontId="9" fillId="6" borderId="15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9" fillId="6" borderId="1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16" xfId="0" applyFont="1" applyFill="1" applyBorder="1" applyAlignment="1" applyProtection="1">
      <alignment horizontal="left" vertical="center"/>
      <protection hidden="1"/>
    </xf>
    <xf numFmtId="0" fontId="3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2" fillId="0" borderId="0" xfId="0" applyNumberFormat="1" applyFont="1" applyAlignment="1" applyProtection="1">
      <alignment horizontal="right" vertical="center"/>
      <protection locked="0"/>
    </xf>
    <xf numFmtId="0" fontId="21" fillId="3" borderId="8" xfId="0" applyNumberFormat="1" applyFont="1" applyFill="1" applyBorder="1" applyAlignment="1" applyProtection="1">
      <alignment horizontal="center" vertical="center"/>
      <protection locked="0"/>
    </xf>
    <xf numFmtId="0" fontId="22" fillId="3" borderId="9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E108"/>
  <sheetViews>
    <sheetView topLeftCell="A28" zoomScale="80" zoomScaleNormal="80" workbookViewId="0">
      <selection activeCell="A3" sqref="A3:E3"/>
    </sheetView>
  </sheetViews>
  <sheetFormatPr defaultRowHeight="12.75"/>
  <cols>
    <col min="1" max="1" width="15.7109375" style="1" customWidth="1"/>
    <col min="2" max="2" width="15.7109375" style="3" customWidth="1"/>
    <col min="3" max="3" width="60.7109375" style="98" customWidth="1"/>
    <col min="4" max="4" width="50.7109375" style="98" customWidth="1"/>
    <col min="5" max="5" width="15.7109375" style="1" customWidth="1"/>
    <col min="6" max="16384" width="9.140625" style="1"/>
  </cols>
  <sheetData>
    <row r="1" spans="1:5" ht="43.5" customHeight="1">
      <c r="A1" s="146"/>
      <c r="B1" s="147"/>
      <c r="C1" s="147"/>
      <c r="D1" s="147"/>
      <c r="E1" s="147"/>
    </row>
    <row r="2" spans="1:5" ht="15" customHeight="1" thickBot="1"/>
    <row r="3" spans="1:5" ht="28.5" customHeight="1" thickBot="1">
      <c r="A3" s="152" t="s">
        <v>181</v>
      </c>
      <c r="B3" s="153"/>
      <c r="C3" s="153"/>
      <c r="D3" s="153"/>
      <c r="E3" s="154"/>
    </row>
    <row r="4" spans="1:5" s="113" customFormat="1" ht="24.95" customHeight="1" thickBot="1">
      <c r="A4" s="148" t="s">
        <v>66</v>
      </c>
      <c r="B4" s="149"/>
      <c r="C4" s="149"/>
      <c r="D4" s="150"/>
      <c r="E4" s="151"/>
    </row>
    <row r="5" spans="1:5" s="113" customFormat="1" ht="24.95" customHeight="1">
      <c r="B5" s="114"/>
      <c r="C5" s="115"/>
      <c r="D5" s="115"/>
    </row>
    <row r="6" spans="1:5" s="113" customFormat="1" ht="24.95" customHeight="1">
      <c r="A6" s="116"/>
      <c r="B6" s="121" t="s">
        <v>18</v>
      </c>
      <c r="C6" s="121" t="s">
        <v>17</v>
      </c>
      <c r="D6" s="121" t="s">
        <v>81</v>
      </c>
      <c r="E6" s="116"/>
    </row>
    <row r="7" spans="1:5" s="113" customFormat="1" ht="24.95" customHeight="1">
      <c r="B7" s="114"/>
      <c r="C7" s="115"/>
      <c r="D7" s="115"/>
    </row>
    <row r="8" spans="1:5" s="113" customFormat="1" ht="24.95" customHeight="1">
      <c r="B8" s="130" t="s">
        <v>16</v>
      </c>
      <c r="C8" s="131" t="s">
        <v>84</v>
      </c>
      <c r="D8" s="132" t="s">
        <v>85</v>
      </c>
    </row>
    <row r="9" spans="1:5" s="113" customFormat="1" ht="24.95" customHeight="1">
      <c r="B9" s="130" t="s">
        <v>15</v>
      </c>
      <c r="C9" s="131" t="s">
        <v>86</v>
      </c>
      <c r="D9" s="133" t="s">
        <v>87</v>
      </c>
    </row>
    <row r="10" spans="1:5" s="113" customFormat="1" ht="24.95" customHeight="1">
      <c r="B10" s="130" t="s">
        <v>19</v>
      </c>
      <c r="C10" s="131" t="s">
        <v>88</v>
      </c>
      <c r="D10" s="133" t="s">
        <v>89</v>
      </c>
    </row>
    <row r="11" spans="1:5" s="113" customFormat="1" ht="24.95" customHeight="1">
      <c r="B11" s="130" t="s">
        <v>20</v>
      </c>
      <c r="C11" s="131" t="s">
        <v>90</v>
      </c>
      <c r="D11" s="133" t="s">
        <v>91</v>
      </c>
    </row>
    <row r="12" spans="1:5" s="113" customFormat="1" ht="24.95" customHeight="1">
      <c r="B12" s="130" t="s">
        <v>21</v>
      </c>
      <c r="C12" s="131" t="s">
        <v>173</v>
      </c>
      <c r="D12" s="133" t="s">
        <v>91</v>
      </c>
    </row>
    <row r="13" spans="1:5" s="113" customFormat="1" ht="24.95" customHeight="1">
      <c r="B13" s="130" t="s">
        <v>22</v>
      </c>
      <c r="C13" s="131" t="s">
        <v>92</v>
      </c>
      <c r="D13" s="133" t="s">
        <v>91</v>
      </c>
    </row>
    <row r="14" spans="1:5" s="113" customFormat="1" ht="24.95" customHeight="1">
      <c r="B14" s="130" t="s">
        <v>23</v>
      </c>
      <c r="C14" s="131" t="s">
        <v>93</v>
      </c>
      <c r="D14" s="133" t="s">
        <v>91</v>
      </c>
    </row>
    <row r="15" spans="1:5" s="113" customFormat="1" ht="24.95" customHeight="1">
      <c r="B15" s="130" t="s">
        <v>24</v>
      </c>
      <c r="C15" s="131" t="s">
        <v>94</v>
      </c>
      <c r="D15" s="133" t="s">
        <v>85</v>
      </c>
    </row>
    <row r="16" spans="1:5" s="113" customFormat="1" ht="24.95" customHeight="1">
      <c r="B16" s="130" t="s">
        <v>25</v>
      </c>
      <c r="C16" s="131" t="s">
        <v>95</v>
      </c>
      <c r="D16" s="133" t="s">
        <v>96</v>
      </c>
    </row>
    <row r="17" spans="2:4" s="113" customFormat="1" ht="24.95" customHeight="1">
      <c r="B17" s="130" t="s">
        <v>26</v>
      </c>
      <c r="C17" s="131" t="s">
        <v>97</v>
      </c>
      <c r="D17" s="133" t="s">
        <v>87</v>
      </c>
    </row>
    <row r="18" spans="2:4" s="113" customFormat="1" ht="24.95" customHeight="1">
      <c r="B18" s="130" t="s">
        <v>27</v>
      </c>
      <c r="C18" s="131" t="s">
        <v>172</v>
      </c>
      <c r="D18" s="133" t="s">
        <v>106</v>
      </c>
    </row>
    <row r="19" spans="2:4" s="113" customFormat="1" ht="24.95" customHeight="1">
      <c r="B19" s="130" t="s">
        <v>28</v>
      </c>
      <c r="C19" s="131" t="s">
        <v>98</v>
      </c>
      <c r="D19" s="133" t="s">
        <v>89</v>
      </c>
    </row>
    <row r="20" spans="2:4" s="113" customFormat="1" ht="24.95" customHeight="1">
      <c r="B20" s="130" t="s">
        <v>29</v>
      </c>
      <c r="C20" s="131" t="s">
        <v>99</v>
      </c>
      <c r="D20" s="133" t="s">
        <v>100</v>
      </c>
    </row>
    <row r="21" spans="2:4" s="113" customFormat="1" ht="24.95" customHeight="1">
      <c r="B21" s="130" t="s">
        <v>30</v>
      </c>
      <c r="C21" s="131" t="s">
        <v>101</v>
      </c>
      <c r="D21" s="133" t="s">
        <v>102</v>
      </c>
    </row>
    <row r="22" spans="2:4" s="113" customFormat="1" ht="24.95" customHeight="1">
      <c r="B22" s="130" t="s">
        <v>31</v>
      </c>
      <c r="C22" s="131" t="s">
        <v>103</v>
      </c>
      <c r="D22" s="132" t="s">
        <v>104</v>
      </c>
    </row>
    <row r="23" spans="2:4" s="113" customFormat="1" ht="24.95" customHeight="1">
      <c r="B23" s="130" t="s">
        <v>32</v>
      </c>
      <c r="C23" s="131" t="s">
        <v>105</v>
      </c>
      <c r="D23" s="132" t="s">
        <v>106</v>
      </c>
    </row>
    <row r="24" spans="2:4" s="113" customFormat="1" ht="24.95" customHeight="1">
      <c r="B24" s="130" t="s">
        <v>33</v>
      </c>
      <c r="C24" s="131" t="s">
        <v>107</v>
      </c>
      <c r="D24" s="132" t="s">
        <v>85</v>
      </c>
    </row>
    <row r="25" spans="2:4" s="113" customFormat="1" ht="24.95" customHeight="1">
      <c r="B25" s="130" t="s">
        <v>34</v>
      </c>
      <c r="C25" s="131" t="s">
        <v>108</v>
      </c>
      <c r="D25" s="132" t="s">
        <v>85</v>
      </c>
    </row>
    <row r="26" spans="2:4" s="113" customFormat="1" ht="24.95" customHeight="1">
      <c r="B26" s="130" t="s">
        <v>35</v>
      </c>
      <c r="C26" s="131" t="s">
        <v>109</v>
      </c>
      <c r="D26" s="132" t="s">
        <v>85</v>
      </c>
    </row>
    <row r="27" spans="2:4" s="113" customFormat="1" ht="24.95" customHeight="1">
      <c r="B27" s="130" t="s">
        <v>36</v>
      </c>
      <c r="C27" s="131" t="s">
        <v>110</v>
      </c>
      <c r="D27" s="132" t="s">
        <v>85</v>
      </c>
    </row>
    <row r="28" spans="2:4" s="113" customFormat="1" ht="24.95" customHeight="1">
      <c r="B28" s="130" t="s">
        <v>37</v>
      </c>
      <c r="C28" s="131" t="s">
        <v>111</v>
      </c>
      <c r="D28" s="132" t="s">
        <v>85</v>
      </c>
    </row>
    <row r="29" spans="2:4" s="113" customFormat="1" ht="24.95" customHeight="1">
      <c r="B29" s="130" t="s">
        <v>38</v>
      </c>
      <c r="C29" s="131" t="s">
        <v>112</v>
      </c>
      <c r="D29" s="132" t="s">
        <v>85</v>
      </c>
    </row>
    <row r="30" spans="2:4" s="113" customFormat="1" ht="24.95" customHeight="1">
      <c r="B30" s="130" t="s">
        <v>39</v>
      </c>
      <c r="C30" s="131" t="s">
        <v>113</v>
      </c>
      <c r="D30" s="133" t="s">
        <v>85</v>
      </c>
    </row>
    <row r="31" spans="2:4" s="113" customFormat="1" ht="24.95" customHeight="1">
      <c r="B31" s="130" t="s">
        <v>40</v>
      </c>
      <c r="C31" s="131" t="s">
        <v>114</v>
      </c>
      <c r="D31" s="133" t="s">
        <v>85</v>
      </c>
    </row>
    <row r="32" spans="2:4" s="113" customFormat="1" ht="24.95" customHeight="1">
      <c r="B32" s="130" t="s">
        <v>41</v>
      </c>
      <c r="C32" s="131" t="s">
        <v>115</v>
      </c>
      <c r="D32" s="133" t="s">
        <v>96</v>
      </c>
    </row>
    <row r="33" spans="2:5" s="113" customFormat="1" ht="24.95" customHeight="1">
      <c r="B33" s="130" t="s">
        <v>42</v>
      </c>
      <c r="C33" s="131" t="s">
        <v>116</v>
      </c>
      <c r="D33" s="133" t="s">
        <v>96</v>
      </c>
    </row>
    <row r="34" spans="2:5" s="113" customFormat="1" ht="24.95" customHeight="1">
      <c r="B34" s="130" t="s">
        <v>43</v>
      </c>
      <c r="C34" s="131" t="s">
        <v>117</v>
      </c>
      <c r="D34" s="133" t="s">
        <v>96</v>
      </c>
    </row>
    <row r="35" spans="2:5" s="113" customFormat="1" ht="24.95" customHeight="1">
      <c r="B35" s="130" t="s">
        <v>44</v>
      </c>
      <c r="C35" s="131" t="s">
        <v>118</v>
      </c>
      <c r="D35" s="132" t="s">
        <v>85</v>
      </c>
    </row>
    <row r="36" spans="2:5" s="113" customFormat="1" ht="24.95" customHeight="1">
      <c r="B36" s="130" t="s">
        <v>45</v>
      </c>
      <c r="C36" s="131" t="s">
        <v>119</v>
      </c>
      <c r="D36" s="133" t="s">
        <v>85</v>
      </c>
    </row>
    <row r="37" spans="2:5" s="113" customFormat="1" ht="24.95" customHeight="1">
      <c r="B37" s="130" t="s">
        <v>46</v>
      </c>
      <c r="C37" s="131" t="s">
        <v>120</v>
      </c>
      <c r="D37" s="133" t="s">
        <v>85</v>
      </c>
    </row>
    <row r="38" spans="2:5" s="113" customFormat="1" ht="24.95" customHeight="1">
      <c r="B38" s="130" t="s">
        <v>47</v>
      </c>
      <c r="C38" s="131" t="s">
        <v>121</v>
      </c>
      <c r="D38" s="133" t="s">
        <v>65</v>
      </c>
    </row>
    <row r="39" spans="2:5" s="113" customFormat="1" ht="24.95" customHeight="1">
      <c r="B39" s="130" t="s">
        <v>48</v>
      </c>
      <c r="C39" s="131" t="s">
        <v>121</v>
      </c>
      <c r="D39" s="133" t="s">
        <v>65</v>
      </c>
    </row>
    <row r="40" spans="2:5" s="99" customFormat="1" ht="24.95" customHeight="1">
      <c r="B40" s="100"/>
      <c r="C40" s="101"/>
      <c r="D40" s="101"/>
    </row>
    <row r="41" spans="2:5" s="103" customFormat="1" ht="24.95" customHeight="1">
      <c r="E41" s="117" t="s">
        <v>74</v>
      </c>
    </row>
    <row r="42" spans="2:5" s="99" customFormat="1" ht="20.100000000000001" customHeight="1">
      <c r="B42" s="100"/>
      <c r="C42" s="101"/>
      <c r="D42" s="101"/>
    </row>
    <row r="43" spans="2:5" s="99" customFormat="1" ht="20.100000000000001" customHeight="1">
      <c r="B43" s="100"/>
      <c r="C43" s="101"/>
      <c r="D43" s="101"/>
    </row>
    <row r="44" spans="2:5" s="99" customFormat="1" ht="20.100000000000001" customHeight="1">
      <c r="B44" s="100"/>
      <c r="C44" s="101"/>
      <c r="D44" s="101"/>
    </row>
    <row r="45" spans="2:5" s="99" customFormat="1" ht="20.100000000000001" customHeight="1">
      <c r="B45" s="100"/>
      <c r="C45" s="101"/>
      <c r="D45" s="101"/>
    </row>
    <row r="46" spans="2:5" s="99" customFormat="1" ht="20.100000000000001" customHeight="1">
      <c r="B46" s="100"/>
      <c r="C46" s="101"/>
      <c r="D46" s="101"/>
    </row>
    <row r="47" spans="2:5" s="99" customFormat="1" ht="20.100000000000001" customHeight="1">
      <c r="B47" s="100"/>
      <c r="C47" s="101"/>
      <c r="D47" s="101"/>
    </row>
    <row r="48" spans="2:5" s="99" customFormat="1" ht="20.100000000000001" customHeight="1">
      <c r="B48" s="100"/>
      <c r="C48" s="101"/>
      <c r="D48" s="101"/>
    </row>
    <row r="49" spans="2:4" s="99" customFormat="1" ht="20.100000000000001" customHeight="1">
      <c r="B49" s="100"/>
      <c r="C49" s="101"/>
      <c r="D49" s="101"/>
    </row>
    <row r="50" spans="2:4" s="99" customFormat="1" ht="20.100000000000001" customHeight="1">
      <c r="B50" s="100"/>
      <c r="C50" s="101"/>
      <c r="D50" s="101"/>
    </row>
    <row r="51" spans="2:4" s="99" customFormat="1" ht="20.100000000000001" customHeight="1">
      <c r="B51" s="100"/>
      <c r="C51" s="101"/>
      <c r="D51" s="101"/>
    </row>
    <row r="52" spans="2:4" s="99" customFormat="1" ht="20.100000000000001" customHeight="1">
      <c r="B52" s="100"/>
      <c r="C52" s="101"/>
      <c r="D52" s="101"/>
    </row>
    <row r="53" spans="2:4" s="99" customFormat="1" ht="20.100000000000001" customHeight="1">
      <c r="B53" s="100"/>
      <c r="C53" s="101"/>
      <c r="D53" s="101"/>
    </row>
    <row r="54" spans="2:4" s="99" customFormat="1" ht="20.100000000000001" customHeight="1">
      <c r="B54" s="100"/>
      <c r="C54" s="101"/>
      <c r="D54" s="101"/>
    </row>
    <row r="55" spans="2:4" s="99" customFormat="1" ht="20.100000000000001" customHeight="1">
      <c r="B55" s="100"/>
      <c r="C55" s="101"/>
      <c r="D55" s="101"/>
    </row>
    <row r="56" spans="2:4" s="99" customFormat="1" ht="20.100000000000001" customHeight="1">
      <c r="B56" s="100"/>
      <c r="C56" s="101"/>
      <c r="D56" s="101"/>
    </row>
    <row r="57" spans="2:4" s="99" customFormat="1" ht="20.100000000000001" customHeight="1">
      <c r="B57" s="100"/>
      <c r="C57" s="101"/>
      <c r="D57" s="101"/>
    </row>
    <row r="58" spans="2:4" s="99" customFormat="1" ht="20.100000000000001" customHeight="1">
      <c r="B58" s="100"/>
      <c r="C58" s="101"/>
      <c r="D58" s="101"/>
    </row>
    <row r="59" spans="2:4" s="99" customFormat="1" ht="20.100000000000001" customHeight="1">
      <c r="B59" s="100"/>
      <c r="C59" s="101"/>
      <c r="D59" s="101"/>
    </row>
    <row r="60" spans="2:4" s="99" customFormat="1" ht="20.100000000000001" customHeight="1">
      <c r="B60" s="100"/>
      <c r="C60" s="101"/>
      <c r="D60" s="101"/>
    </row>
    <row r="61" spans="2:4" s="99" customFormat="1" ht="20.100000000000001" customHeight="1">
      <c r="B61" s="100"/>
      <c r="C61" s="101"/>
      <c r="D61" s="101"/>
    </row>
    <row r="62" spans="2:4" s="99" customFormat="1" ht="20.100000000000001" customHeight="1">
      <c r="B62" s="100"/>
      <c r="C62" s="101"/>
      <c r="D62" s="101"/>
    </row>
    <row r="63" spans="2:4" s="99" customFormat="1" ht="20.100000000000001" customHeight="1">
      <c r="B63" s="100"/>
      <c r="C63" s="101"/>
      <c r="D63" s="101"/>
    </row>
    <row r="64" spans="2:4" s="99" customFormat="1" ht="20.100000000000001" customHeight="1">
      <c r="B64" s="100"/>
      <c r="C64" s="101"/>
      <c r="D64" s="101"/>
    </row>
    <row r="65" spans="2:4" s="99" customFormat="1" ht="20.100000000000001" customHeight="1">
      <c r="B65" s="100"/>
      <c r="C65" s="101"/>
      <c r="D65" s="101"/>
    </row>
    <row r="66" spans="2:4" s="99" customFormat="1" ht="20.100000000000001" customHeight="1">
      <c r="B66" s="100"/>
      <c r="C66" s="101"/>
      <c r="D66" s="101"/>
    </row>
    <row r="67" spans="2:4" s="99" customFormat="1" ht="20.100000000000001" customHeight="1">
      <c r="B67" s="100"/>
      <c r="C67" s="101"/>
      <c r="D67" s="101"/>
    </row>
    <row r="68" spans="2:4" s="99" customFormat="1" ht="20.100000000000001" customHeight="1">
      <c r="B68" s="100"/>
      <c r="C68" s="101"/>
      <c r="D68" s="101"/>
    </row>
    <row r="69" spans="2:4" s="99" customFormat="1" ht="20.100000000000001" customHeight="1">
      <c r="B69" s="100"/>
      <c r="C69" s="101"/>
      <c r="D69" s="101"/>
    </row>
    <row r="70" spans="2:4" s="99" customFormat="1" ht="20.100000000000001" customHeight="1">
      <c r="B70" s="100"/>
      <c r="C70" s="101"/>
      <c r="D70" s="101"/>
    </row>
    <row r="71" spans="2:4" s="99" customFormat="1" ht="20.100000000000001" customHeight="1">
      <c r="B71" s="100"/>
      <c r="C71" s="101"/>
      <c r="D71" s="101"/>
    </row>
    <row r="72" spans="2:4" s="99" customFormat="1" ht="20.100000000000001" customHeight="1">
      <c r="B72" s="100"/>
      <c r="C72" s="101"/>
      <c r="D72" s="101"/>
    </row>
    <row r="73" spans="2:4" s="99" customFormat="1" ht="20.100000000000001" customHeight="1">
      <c r="B73" s="100"/>
      <c r="C73" s="101"/>
      <c r="D73" s="101"/>
    </row>
    <row r="74" spans="2:4" s="99" customFormat="1" ht="20.100000000000001" customHeight="1">
      <c r="B74" s="100"/>
      <c r="C74" s="101"/>
      <c r="D74" s="101"/>
    </row>
    <row r="75" spans="2:4" s="99" customFormat="1" ht="20.100000000000001" customHeight="1">
      <c r="B75" s="100"/>
      <c r="C75" s="101"/>
      <c r="D75" s="101"/>
    </row>
    <row r="76" spans="2:4" s="99" customFormat="1" ht="20.100000000000001" customHeight="1">
      <c r="B76" s="100"/>
      <c r="C76" s="101"/>
      <c r="D76" s="101"/>
    </row>
    <row r="77" spans="2:4" s="99" customFormat="1" ht="20.100000000000001" customHeight="1">
      <c r="B77" s="100"/>
      <c r="C77" s="101"/>
      <c r="D77" s="101"/>
    </row>
    <row r="78" spans="2:4" s="99" customFormat="1" ht="20.100000000000001" customHeight="1">
      <c r="B78" s="100"/>
      <c r="C78" s="101"/>
      <c r="D78" s="101"/>
    </row>
    <row r="79" spans="2:4" s="99" customFormat="1" ht="20.100000000000001" customHeight="1">
      <c r="B79" s="100"/>
      <c r="C79" s="101"/>
      <c r="D79" s="101"/>
    </row>
    <row r="80" spans="2:4" s="99" customFormat="1" ht="20.100000000000001" customHeight="1">
      <c r="B80" s="100"/>
      <c r="C80" s="101"/>
      <c r="D80" s="101"/>
    </row>
    <row r="81" spans="2:4" s="99" customFormat="1" ht="20.100000000000001" customHeight="1">
      <c r="B81" s="100"/>
      <c r="C81" s="101"/>
      <c r="D81" s="101"/>
    </row>
    <row r="82" spans="2:4" s="99" customFormat="1" ht="20.100000000000001" customHeight="1">
      <c r="B82" s="100"/>
      <c r="C82" s="101"/>
      <c r="D82" s="101"/>
    </row>
    <row r="83" spans="2:4" s="99" customFormat="1" ht="21">
      <c r="B83" s="100"/>
      <c r="C83" s="101"/>
      <c r="D83" s="101"/>
    </row>
    <row r="84" spans="2:4" s="99" customFormat="1" ht="21">
      <c r="B84" s="100"/>
      <c r="C84" s="101"/>
      <c r="D84" s="101"/>
    </row>
    <row r="85" spans="2:4" s="99" customFormat="1" ht="21">
      <c r="B85" s="100"/>
      <c r="C85" s="101"/>
      <c r="D85" s="101"/>
    </row>
    <row r="86" spans="2:4" s="99" customFormat="1" ht="21">
      <c r="B86" s="100"/>
      <c r="C86" s="101"/>
      <c r="D86" s="101"/>
    </row>
    <row r="87" spans="2:4" s="99" customFormat="1" ht="21">
      <c r="B87" s="100"/>
      <c r="C87" s="101"/>
      <c r="D87" s="101"/>
    </row>
    <row r="88" spans="2:4" s="99" customFormat="1" ht="21">
      <c r="B88" s="100"/>
      <c r="C88" s="101"/>
      <c r="D88" s="101"/>
    </row>
    <row r="89" spans="2:4" s="99" customFormat="1" ht="21">
      <c r="B89" s="100"/>
      <c r="C89" s="101"/>
      <c r="D89" s="101"/>
    </row>
    <row r="90" spans="2:4" s="99" customFormat="1" ht="21">
      <c r="B90" s="100"/>
      <c r="C90" s="101"/>
      <c r="D90" s="101"/>
    </row>
    <row r="91" spans="2:4" s="99" customFormat="1" ht="21">
      <c r="B91" s="100"/>
      <c r="C91" s="101"/>
      <c r="D91" s="101"/>
    </row>
    <row r="92" spans="2:4" s="99" customFormat="1" ht="21">
      <c r="B92" s="100"/>
      <c r="C92" s="101"/>
      <c r="D92" s="101"/>
    </row>
    <row r="93" spans="2:4" s="99" customFormat="1" ht="21">
      <c r="B93" s="100"/>
      <c r="C93" s="101"/>
      <c r="D93" s="101"/>
    </row>
    <row r="94" spans="2:4" s="99" customFormat="1" ht="21">
      <c r="B94" s="100"/>
      <c r="C94" s="101"/>
      <c r="D94" s="101"/>
    </row>
    <row r="95" spans="2:4" s="99" customFormat="1" ht="21">
      <c r="B95" s="100"/>
      <c r="C95" s="101"/>
      <c r="D95" s="101"/>
    </row>
    <row r="96" spans="2:4" s="99" customFormat="1" ht="21">
      <c r="B96" s="100"/>
      <c r="C96" s="101"/>
      <c r="D96" s="101"/>
    </row>
    <row r="97" spans="2:4" s="99" customFormat="1" ht="21">
      <c r="B97" s="100"/>
      <c r="C97" s="101"/>
      <c r="D97" s="101"/>
    </row>
    <row r="98" spans="2:4" s="99" customFormat="1" ht="21">
      <c r="B98" s="100"/>
      <c r="C98" s="101"/>
      <c r="D98" s="101"/>
    </row>
    <row r="99" spans="2:4" s="99" customFormat="1" ht="21">
      <c r="B99" s="100"/>
      <c r="C99" s="101"/>
      <c r="D99" s="101"/>
    </row>
    <row r="100" spans="2:4" s="99" customFormat="1" ht="21">
      <c r="B100" s="100"/>
      <c r="C100" s="101"/>
      <c r="D100" s="101"/>
    </row>
    <row r="101" spans="2:4" s="99" customFormat="1" ht="21">
      <c r="B101" s="100"/>
      <c r="C101" s="101"/>
      <c r="D101" s="101"/>
    </row>
    <row r="102" spans="2:4" s="99" customFormat="1" ht="21">
      <c r="B102" s="100"/>
      <c r="C102" s="101"/>
      <c r="D102" s="101"/>
    </row>
    <row r="103" spans="2:4" s="99" customFormat="1" ht="21">
      <c r="B103" s="100"/>
      <c r="C103" s="101"/>
      <c r="D103" s="101"/>
    </row>
    <row r="104" spans="2:4" s="99" customFormat="1" ht="21">
      <c r="B104" s="100"/>
      <c r="C104" s="101"/>
      <c r="D104" s="101"/>
    </row>
    <row r="105" spans="2:4" s="99" customFormat="1" ht="21">
      <c r="B105" s="100"/>
      <c r="C105" s="101"/>
      <c r="D105" s="101"/>
    </row>
    <row r="106" spans="2:4" s="99" customFormat="1" ht="21">
      <c r="B106" s="100"/>
      <c r="C106" s="101"/>
      <c r="D106" s="101"/>
    </row>
    <row r="107" spans="2:4" s="99" customFormat="1" ht="21">
      <c r="B107" s="100"/>
      <c r="C107" s="101"/>
      <c r="D107" s="101"/>
    </row>
    <row r="108" spans="2:4" s="99" customFormat="1" ht="21">
      <c r="B108" s="100"/>
      <c r="C108" s="101"/>
      <c r="D108" s="101"/>
    </row>
  </sheetData>
  <sheetProtection selectLockedCells="1" selectUnlockedCells="1"/>
  <mergeCells count="3">
    <mergeCell ref="A1:E1"/>
    <mergeCell ref="A4:E4"/>
    <mergeCell ref="A3:E3"/>
  </mergeCells>
  <phoneticPr fontId="3" type="noConversion"/>
  <printOptions horizontalCentered="1"/>
  <pageMargins left="0.39370078740157483" right="0.39370078740157483" top="0.43307086614173229" bottom="0.39370078740157483" header="0" footer="0"/>
  <pageSetup paperSize="9" scale="61" fitToHeight="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0"/>
  <sheetViews>
    <sheetView tabSelected="1" topLeftCell="A54" zoomScale="80" zoomScaleNormal="80" workbookViewId="0">
      <selection activeCell="V85" sqref="V85"/>
    </sheetView>
  </sheetViews>
  <sheetFormatPr defaultRowHeight="18.75"/>
  <cols>
    <col min="1" max="1" width="4.7109375" style="70" customWidth="1"/>
    <col min="2" max="2" width="4.85546875" style="11" customWidth="1"/>
    <col min="3" max="3" width="23.28515625" style="12" customWidth="1"/>
    <col min="4" max="4" width="3.7109375" style="55" customWidth="1"/>
    <col min="5" max="5" width="4.85546875" style="63" customWidth="1"/>
    <col min="6" max="6" width="23.28515625" style="12" customWidth="1"/>
    <col min="7" max="7" width="3.7109375" style="13" customWidth="1"/>
    <col min="8" max="8" width="4.85546875" style="63" customWidth="1"/>
    <col min="9" max="9" width="23.28515625" style="12" customWidth="1"/>
    <col min="10" max="10" width="3.7109375" style="13" customWidth="1"/>
    <col min="11" max="11" width="4.85546875" style="76" customWidth="1"/>
    <col min="12" max="12" width="23.28515625" style="12" customWidth="1"/>
    <col min="13" max="13" width="3.7109375" style="14" customWidth="1"/>
    <col min="14" max="14" width="4.85546875" style="76" customWidth="1"/>
    <col min="15" max="15" width="23.28515625" style="12" customWidth="1"/>
    <col min="16" max="16" width="3.7109375" style="14" customWidth="1"/>
    <col min="17" max="16384" width="9.140625" style="12"/>
  </cols>
  <sheetData>
    <row r="1" spans="1:17" s="1" customFormat="1" ht="43.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7" s="1" customFormat="1" ht="15" customHeight="1" thickBot="1">
      <c r="B2" s="3"/>
      <c r="C2" s="98"/>
      <c r="D2" s="98"/>
    </row>
    <row r="3" spans="1:17" s="1" customFormat="1" ht="28.5" customHeight="1" thickBot="1">
      <c r="A3" s="161" t="s">
        <v>181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</row>
    <row r="4" spans="1:17" s="99" customFormat="1" ht="24.95" customHeight="1" thickBot="1">
      <c r="A4" s="177" t="s">
        <v>73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</row>
    <row r="5" spans="1:17" s="1" customFormat="1" ht="20.100000000000001" customHeight="1">
      <c r="A5" s="5"/>
      <c r="B5" s="6"/>
      <c r="C5" s="6"/>
      <c r="D5" s="52"/>
      <c r="E5" s="61"/>
      <c r="F5" s="6"/>
      <c r="G5" s="5"/>
      <c r="H5" s="61"/>
      <c r="I5" s="6"/>
      <c r="J5" s="5"/>
      <c r="K5" s="61"/>
      <c r="L5" s="6"/>
      <c r="M5" s="6"/>
      <c r="N5" s="61"/>
      <c r="O5" s="6"/>
      <c r="P5" s="6"/>
    </row>
    <row r="6" spans="1:17" s="1" customFormat="1" ht="20.100000000000001" customHeight="1">
      <c r="A6" s="5"/>
      <c r="B6" s="184" t="s">
        <v>10</v>
      </c>
      <c r="C6" s="185"/>
      <c r="D6" s="186"/>
      <c r="E6" s="184" t="s">
        <v>49</v>
      </c>
      <c r="F6" s="185"/>
      <c r="G6" s="186"/>
      <c r="H6" s="182" t="s">
        <v>11</v>
      </c>
      <c r="I6" s="182"/>
      <c r="J6" s="182"/>
      <c r="K6" s="182" t="s">
        <v>12</v>
      </c>
      <c r="L6" s="182"/>
      <c r="M6" s="182"/>
      <c r="N6" s="184" t="s">
        <v>13</v>
      </c>
      <c r="O6" s="185"/>
      <c r="P6" s="186"/>
    </row>
    <row r="7" spans="1:17" s="1" customFormat="1" ht="20.100000000000001" customHeight="1">
      <c r="A7" s="69"/>
      <c r="B7" s="95"/>
      <c r="C7" s="96"/>
      <c r="D7" s="97"/>
      <c r="E7" s="60"/>
      <c r="F7" s="5"/>
      <c r="G7" s="4"/>
      <c r="H7" s="60"/>
      <c r="I7" s="5"/>
      <c r="J7" s="2"/>
      <c r="K7" s="83"/>
      <c r="L7" s="5"/>
      <c r="M7" s="7"/>
      <c r="N7" s="182" t="s">
        <v>80</v>
      </c>
      <c r="O7" s="182"/>
      <c r="P7" s="182"/>
    </row>
    <row r="8" spans="1:17" ht="20.100000000000001" customHeight="1">
      <c r="A8" s="84">
        <v>1</v>
      </c>
      <c r="B8" s="108"/>
      <c r="C8" s="157" t="str">
        <f ca="1">IF(lista!B8="1.",lista!C8," ")</f>
        <v xml:space="preserve">SMURZYŃSKI Mateusz </v>
      </c>
      <c r="D8" s="158"/>
      <c r="E8" s="126">
        <v>1</v>
      </c>
      <c r="F8" s="118"/>
      <c r="G8" s="10"/>
    </row>
    <row r="9" spans="1:17" ht="20.100000000000001" customHeight="1">
      <c r="C9" s="15"/>
      <c r="D9" s="104" t="s">
        <v>0</v>
      </c>
      <c r="E9" s="110"/>
      <c r="F9" s="157" t="str">
        <f>IF(E8=1,C8,IF(E8=2,C10," "))</f>
        <v xml:space="preserve">SMURZYŃSKI Mateusz </v>
      </c>
      <c r="G9" s="158"/>
      <c r="O9" s="144" t="s">
        <v>170</v>
      </c>
      <c r="P9" s="145"/>
      <c r="Q9" s="144"/>
    </row>
    <row r="10" spans="1:17" ht="20.100000000000001" customHeight="1">
      <c r="A10" s="85">
        <v>32</v>
      </c>
      <c r="B10" s="109"/>
      <c r="C10" s="157" t="str">
        <f ca="1">IF(lista!B39="32.",lista!C39," ")</f>
        <v>wolny los</v>
      </c>
      <c r="D10" s="158"/>
      <c r="F10" s="15"/>
      <c r="G10" s="17"/>
      <c r="H10" s="127">
        <v>1</v>
      </c>
      <c r="I10" s="118"/>
      <c r="J10" s="10"/>
    </row>
    <row r="11" spans="1:17" ht="20.100000000000001" customHeight="1">
      <c r="A11" s="86"/>
      <c r="B11" s="18"/>
      <c r="C11" s="19"/>
      <c r="D11" s="54"/>
      <c r="F11" s="134" t="s">
        <v>136</v>
      </c>
      <c r="G11" s="87" t="s">
        <v>53</v>
      </c>
      <c r="H11" s="110"/>
      <c r="I11" s="157" t="str">
        <f>IF(H10=1,F9,IF(H10=2,F13," "))</f>
        <v xml:space="preserve">SMURZYŃSKI Mateusz </v>
      </c>
      <c r="J11" s="158"/>
    </row>
    <row r="12" spans="1:17" ht="20.100000000000001" customHeight="1">
      <c r="A12" s="84">
        <v>17</v>
      </c>
      <c r="B12" s="108"/>
      <c r="C12" s="157" t="str">
        <f ca="1">IF(lista!B24="17.",lista!C24," ")</f>
        <v>CICHEWICZ Karol</v>
      </c>
      <c r="D12" s="158"/>
      <c r="E12" s="64"/>
      <c r="F12" s="15"/>
      <c r="G12" s="17"/>
      <c r="I12" s="15"/>
      <c r="J12" s="17"/>
      <c r="L12" s="15"/>
      <c r="M12" s="21"/>
      <c r="O12" s="15"/>
      <c r="P12" s="21"/>
    </row>
    <row r="13" spans="1:17" ht="20.100000000000001" customHeight="1">
      <c r="C13" s="134" t="s">
        <v>122</v>
      </c>
      <c r="D13" s="104" t="s">
        <v>1</v>
      </c>
      <c r="E13" s="111"/>
      <c r="F13" s="155" t="str">
        <f>IF(E14=1,C12,IF(E14=2,C14," "))</f>
        <v>GÓRTATOWSKI Bartosz</v>
      </c>
      <c r="G13" s="156"/>
      <c r="H13" s="68"/>
      <c r="I13" s="22"/>
      <c r="J13" s="23"/>
      <c r="K13" s="77"/>
      <c r="L13" s="22"/>
      <c r="M13" s="22"/>
      <c r="N13" s="77"/>
      <c r="O13" s="22"/>
      <c r="P13" s="22"/>
    </row>
    <row r="14" spans="1:17" ht="20.100000000000001" customHeight="1">
      <c r="A14" s="85">
        <v>16</v>
      </c>
      <c r="B14" s="109"/>
      <c r="C14" s="157" t="str">
        <f ca="1">IF(lista!B23="16.",lista!C23," ")</f>
        <v>GÓRTATOWSKI Bartosz</v>
      </c>
      <c r="D14" s="158"/>
      <c r="E14" s="125">
        <v>2</v>
      </c>
      <c r="F14" s="119"/>
      <c r="G14" s="24"/>
      <c r="H14" s="73"/>
      <c r="I14" s="26"/>
      <c r="J14" s="27"/>
      <c r="K14" s="127">
        <v>1</v>
      </c>
      <c r="L14" s="118"/>
      <c r="M14" s="28"/>
      <c r="O14" s="15"/>
      <c r="P14" s="21"/>
    </row>
    <row r="15" spans="1:17" ht="20.100000000000001" customHeight="1">
      <c r="B15" s="18"/>
      <c r="C15" s="19"/>
      <c r="D15" s="54"/>
      <c r="E15" s="64"/>
      <c r="F15" s="15"/>
      <c r="G15" s="29"/>
      <c r="I15" s="135" t="s">
        <v>150</v>
      </c>
      <c r="J15" s="87" t="s">
        <v>2</v>
      </c>
      <c r="K15" s="110"/>
      <c r="L15" s="157" t="str">
        <f>IF(K14=1,I11,IF(K14=2,I19," "))</f>
        <v xml:space="preserve">SMURZYŃSKI Mateusz </v>
      </c>
      <c r="M15" s="158"/>
      <c r="O15" s="15"/>
      <c r="P15" s="21"/>
    </row>
    <row r="16" spans="1:17" ht="20.100000000000001" customHeight="1">
      <c r="A16" s="84">
        <v>9</v>
      </c>
      <c r="B16" s="108"/>
      <c r="C16" s="157" t="str">
        <f ca="1">IF(lista!B16="9.",lista!C16," ")</f>
        <v>SAULEWICZ Jan</v>
      </c>
      <c r="D16" s="158"/>
      <c r="E16" s="127">
        <v>1</v>
      </c>
      <c r="F16" s="118"/>
      <c r="G16" s="10"/>
      <c r="H16" s="73"/>
      <c r="I16" s="26"/>
      <c r="J16" s="27"/>
      <c r="K16" s="78"/>
      <c r="L16" s="26"/>
      <c r="M16" s="31"/>
      <c r="N16" s="78"/>
      <c r="O16" s="26"/>
      <c r="P16" s="30"/>
    </row>
    <row r="17" spans="1:16" ht="20.100000000000001" customHeight="1">
      <c r="C17" s="134" t="s">
        <v>123</v>
      </c>
      <c r="D17" s="104" t="s">
        <v>3</v>
      </c>
      <c r="E17" s="110"/>
      <c r="F17" s="159" t="str">
        <f>IF(E16=1,C16,IF(E16=2,C18," "))</f>
        <v>SAULEWICZ Jan</v>
      </c>
      <c r="G17" s="160"/>
      <c r="H17" s="68"/>
      <c r="I17" s="22"/>
      <c r="J17" s="23"/>
      <c r="K17" s="77"/>
      <c r="L17" s="22"/>
      <c r="M17" s="32"/>
      <c r="N17" s="77"/>
      <c r="O17" s="22"/>
      <c r="P17" s="22"/>
    </row>
    <row r="18" spans="1:16" ht="20.100000000000001" customHeight="1">
      <c r="A18" s="85">
        <v>24</v>
      </c>
      <c r="B18" s="109"/>
      <c r="C18" s="157" t="str">
        <f ca="1">IF(lista!B31="24.",lista!C31," ")</f>
        <v>ŁĘT Norbert</v>
      </c>
      <c r="D18" s="158"/>
      <c r="F18" s="15"/>
      <c r="G18" s="17"/>
      <c r="H18" s="66"/>
      <c r="I18" s="15"/>
      <c r="J18" s="17"/>
      <c r="L18" s="15"/>
      <c r="M18" s="33"/>
      <c r="O18" s="15"/>
      <c r="P18" s="21"/>
    </row>
    <row r="19" spans="1:16" ht="20.100000000000001" customHeight="1">
      <c r="A19" s="86"/>
      <c r="B19" s="18"/>
      <c r="C19" s="19"/>
      <c r="D19" s="54"/>
      <c r="F19" s="134" t="s">
        <v>137</v>
      </c>
      <c r="G19" s="87" t="s">
        <v>54</v>
      </c>
      <c r="H19" s="111"/>
      <c r="I19" s="155" t="str">
        <f>IF(H20=1,F17,IF(H20=2,F21," "))</f>
        <v>SAULEWICZ Jan</v>
      </c>
      <c r="J19" s="156"/>
      <c r="K19" s="77"/>
      <c r="L19" s="22"/>
      <c r="M19" s="32"/>
      <c r="N19" s="77"/>
      <c r="O19" s="22"/>
      <c r="P19" s="22"/>
    </row>
    <row r="20" spans="1:16" ht="20.100000000000001" customHeight="1">
      <c r="A20" s="84">
        <v>25</v>
      </c>
      <c r="B20" s="108"/>
      <c r="C20" s="157" t="str">
        <f ca="1">IF(lista!B32="25.",lista!C32," ")</f>
        <v>KARCZEWSKI Szymon</v>
      </c>
      <c r="D20" s="158"/>
      <c r="E20" s="66"/>
      <c r="F20" s="15"/>
      <c r="G20" s="17"/>
      <c r="H20" s="125">
        <v>1</v>
      </c>
      <c r="I20" s="119"/>
      <c r="J20" s="24"/>
      <c r="K20" s="78"/>
      <c r="L20" s="26"/>
      <c r="M20" s="31"/>
      <c r="N20" s="78"/>
      <c r="O20" s="26"/>
      <c r="P20" s="30"/>
    </row>
    <row r="21" spans="1:16" ht="20.100000000000001" customHeight="1">
      <c r="C21" s="134" t="s">
        <v>124</v>
      </c>
      <c r="D21" s="104" t="s">
        <v>4</v>
      </c>
      <c r="E21" s="111"/>
      <c r="F21" s="155" t="str">
        <f>IF(E22=1,C20,IF(E22=2,C22," "))</f>
        <v>SZARMACH Antoni</v>
      </c>
      <c r="G21" s="156"/>
      <c r="H21" s="68"/>
      <c r="I21" s="22"/>
      <c r="J21" s="88"/>
      <c r="K21" s="77"/>
      <c r="L21" s="22"/>
      <c r="M21" s="32"/>
      <c r="N21" s="77"/>
      <c r="O21" s="22"/>
      <c r="P21" s="22"/>
    </row>
    <row r="22" spans="1:16" ht="20.100000000000001" customHeight="1">
      <c r="A22" s="85">
        <v>8</v>
      </c>
      <c r="B22" s="109"/>
      <c r="C22" s="155" t="str">
        <f ca="1">IF(lista!B15="8.",lista!C15," ")</f>
        <v>SZARMACH Antoni</v>
      </c>
      <c r="D22" s="156"/>
      <c r="E22" s="125">
        <v>2</v>
      </c>
      <c r="F22" s="119"/>
      <c r="G22" s="24"/>
      <c r="H22" s="73"/>
      <c r="I22" s="26"/>
      <c r="J22" s="89"/>
      <c r="K22" s="78"/>
      <c r="L22" s="26"/>
      <c r="M22" s="31"/>
    </row>
    <row r="23" spans="1:16" ht="20.100000000000001" customHeight="1">
      <c r="B23" s="18"/>
      <c r="C23" s="19"/>
      <c r="D23" s="54"/>
      <c r="L23" s="135" t="s">
        <v>163</v>
      </c>
      <c r="M23" s="31"/>
      <c r="N23" s="111"/>
      <c r="O23" s="155" t="str">
        <f>IF(N24=1,L15,IF(N24=2,L31," "))</f>
        <v xml:space="preserve">SMURZYŃSKI Mateusz </v>
      </c>
      <c r="P23" s="155"/>
    </row>
    <row r="24" spans="1:16" ht="20.100000000000001" customHeight="1">
      <c r="A24" s="84">
        <v>5</v>
      </c>
      <c r="B24" s="108"/>
      <c r="C24" s="157" t="str">
        <f ca="1">IF(lista!B12="5.",lista!C12," ")</f>
        <v>ROCHON Grzegorz</v>
      </c>
      <c r="D24" s="158"/>
      <c r="E24" s="127">
        <v>1</v>
      </c>
      <c r="F24" s="118"/>
      <c r="G24" s="10"/>
      <c r="L24" s="15"/>
      <c r="M24" s="33"/>
      <c r="N24" s="125">
        <v>1</v>
      </c>
      <c r="O24" s="119"/>
      <c r="P24" s="59"/>
    </row>
    <row r="25" spans="1:16" ht="20.100000000000001" customHeight="1">
      <c r="C25" s="134" t="s">
        <v>125</v>
      </c>
      <c r="D25" s="104" t="s">
        <v>5</v>
      </c>
      <c r="E25" s="110"/>
      <c r="F25" s="159" t="str">
        <f>IF(E24=1,C24,IF(E24=2,C26," "))</f>
        <v>ROCHON Grzegorz</v>
      </c>
      <c r="G25" s="160"/>
      <c r="L25" s="15"/>
      <c r="M25" s="33"/>
      <c r="O25" s="15"/>
      <c r="P25" s="33"/>
    </row>
    <row r="26" spans="1:16" ht="20.100000000000001" customHeight="1">
      <c r="A26" s="85">
        <v>28</v>
      </c>
      <c r="B26" s="109"/>
      <c r="C26" s="157" t="str">
        <f ca="1">IF(lista!B35="28.",lista!C35," ")</f>
        <v>CHODAŃ Igor</v>
      </c>
      <c r="D26" s="158"/>
      <c r="F26" s="15"/>
      <c r="G26" s="17"/>
      <c r="H26" s="127">
        <v>1</v>
      </c>
      <c r="I26" s="118"/>
      <c r="J26" s="10"/>
      <c r="L26" s="15"/>
      <c r="M26" s="33"/>
      <c r="O26" s="15"/>
      <c r="P26" s="33"/>
    </row>
    <row r="27" spans="1:16" ht="20.100000000000001" customHeight="1">
      <c r="A27" s="86"/>
      <c r="B27" s="18"/>
      <c r="C27" s="19"/>
      <c r="D27" s="54"/>
      <c r="F27" s="134" t="s">
        <v>138</v>
      </c>
      <c r="G27" s="87" t="s">
        <v>55</v>
      </c>
      <c r="H27" s="110"/>
      <c r="I27" s="159" t="str">
        <f>IF(H26=1,F25,IF(H26=2,F29," "))</f>
        <v>ROCHON Grzegorz</v>
      </c>
      <c r="J27" s="160"/>
      <c r="L27" s="15"/>
      <c r="M27" s="33"/>
      <c r="O27" s="15"/>
      <c r="P27" s="33"/>
    </row>
    <row r="28" spans="1:16" ht="20.100000000000001" customHeight="1">
      <c r="A28" s="84">
        <v>21</v>
      </c>
      <c r="B28" s="108"/>
      <c r="C28" s="157" t="str">
        <f ca="1">IF(lista!B28="21.",lista!C28," ")</f>
        <v>SADOWSKI Antoni</v>
      </c>
      <c r="D28" s="158"/>
      <c r="E28" s="64"/>
      <c r="F28" s="15"/>
      <c r="G28" s="17"/>
      <c r="I28" s="15"/>
      <c r="J28" s="17"/>
      <c r="L28" s="15"/>
      <c r="M28" s="33"/>
      <c r="O28" s="15"/>
      <c r="P28" s="33"/>
    </row>
    <row r="29" spans="1:16" ht="20.100000000000001" customHeight="1">
      <c r="C29" s="134" t="s">
        <v>126</v>
      </c>
      <c r="D29" s="104" t="s">
        <v>6</v>
      </c>
      <c r="E29" s="111"/>
      <c r="F29" s="155" t="str">
        <f>IF(E30=1,C28,IF(E30=2,C30," "))</f>
        <v>SOKOŁOWSKI Fabian</v>
      </c>
      <c r="G29" s="156"/>
      <c r="H29" s="68"/>
      <c r="I29" s="22"/>
      <c r="J29" s="23"/>
      <c r="K29" s="77"/>
      <c r="L29" s="22"/>
      <c r="M29" s="32"/>
      <c r="N29" s="77"/>
      <c r="O29" s="22"/>
      <c r="P29" s="32"/>
    </row>
    <row r="30" spans="1:16" ht="20.100000000000001" customHeight="1">
      <c r="A30" s="85">
        <v>12</v>
      </c>
      <c r="B30" s="109"/>
      <c r="C30" s="155" t="str">
        <f ca="1">IF(lista!B19="12.",lista!C19," ")</f>
        <v>SOKOŁOWSKI Fabian</v>
      </c>
      <c r="D30" s="156"/>
      <c r="E30" s="125">
        <v>2</v>
      </c>
      <c r="F30" s="119"/>
      <c r="G30" s="24"/>
      <c r="H30" s="73"/>
      <c r="I30" s="26"/>
      <c r="J30" s="27"/>
      <c r="L30" s="15"/>
      <c r="M30" s="33"/>
      <c r="N30" s="78"/>
      <c r="O30" s="26"/>
      <c r="P30" s="31"/>
    </row>
    <row r="31" spans="1:16" ht="20.100000000000001" customHeight="1">
      <c r="B31" s="39"/>
      <c r="C31" s="19"/>
      <c r="D31" s="54"/>
      <c r="E31" s="64"/>
      <c r="F31" s="15"/>
      <c r="G31" s="29"/>
      <c r="I31" s="135" t="s">
        <v>151</v>
      </c>
      <c r="J31" s="87" t="s">
        <v>9</v>
      </c>
      <c r="K31" s="111"/>
      <c r="L31" s="155" t="str">
        <f>IF(K32=1,I27,IF(K32=2,I35," "))</f>
        <v>ROCHON Grzegorz</v>
      </c>
      <c r="M31" s="156"/>
      <c r="N31" s="77"/>
      <c r="O31" s="22"/>
      <c r="P31" s="32"/>
    </row>
    <row r="32" spans="1:16" ht="20.100000000000001" customHeight="1">
      <c r="A32" s="84">
        <v>13</v>
      </c>
      <c r="B32" s="108"/>
      <c r="C32" s="157" t="str">
        <f ca="1">IF(lista!B20="13.",lista!C20," ")</f>
        <v>ZABOROWSKI Szymon</v>
      </c>
      <c r="D32" s="158"/>
      <c r="E32" s="127">
        <v>1</v>
      </c>
      <c r="F32" s="118" t="s">
        <v>171</v>
      </c>
      <c r="G32" s="10"/>
      <c r="H32" s="73"/>
      <c r="I32" s="26"/>
      <c r="J32" s="27"/>
      <c r="K32" s="125">
        <v>1</v>
      </c>
      <c r="L32" s="119"/>
      <c r="M32" s="34"/>
      <c r="P32" s="33"/>
    </row>
    <row r="33" spans="1:25" ht="20.100000000000001" customHeight="1">
      <c r="C33" s="134" t="s">
        <v>127</v>
      </c>
      <c r="D33" s="104" t="s">
        <v>7</v>
      </c>
      <c r="E33" s="112"/>
      <c r="F33" s="159" t="str">
        <f>IF(E32=1,C32,IF(E32=2,C34," "))</f>
        <v>ZABOROWSKI Szymon</v>
      </c>
      <c r="G33" s="160"/>
      <c r="H33" s="68"/>
      <c r="I33" s="22"/>
      <c r="J33" s="23"/>
      <c r="K33" s="77"/>
      <c r="L33" s="22"/>
      <c r="M33" s="22"/>
      <c r="N33" s="77"/>
      <c r="O33" s="135" t="s">
        <v>179</v>
      </c>
      <c r="P33" s="32"/>
    </row>
    <row r="34" spans="1:25" ht="20.100000000000001" customHeight="1">
      <c r="A34" s="85">
        <v>20</v>
      </c>
      <c r="B34" s="109"/>
      <c r="C34" s="157" t="str">
        <f ca="1">IF(lista!B27="20.",lista!C27," ")</f>
        <v>JANKOWSKI Paweł</v>
      </c>
      <c r="D34" s="158"/>
      <c r="F34" s="15"/>
      <c r="G34" s="17"/>
      <c r="I34" s="15"/>
      <c r="J34" s="17"/>
      <c r="N34" s="78"/>
      <c r="O34" s="26"/>
      <c r="P34" s="31"/>
    </row>
    <row r="35" spans="1:25" ht="20.100000000000001" customHeight="1">
      <c r="A35" s="86"/>
      <c r="B35" s="18"/>
      <c r="C35" s="19"/>
      <c r="D35" s="54"/>
      <c r="F35" s="134" t="s">
        <v>139</v>
      </c>
      <c r="G35" s="87" t="s">
        <v>56</v>
      </c>
      <c r="H35" s="111"/>
      <c r="I35" s="155" t="str">
        <f>IF(H36=1,F33,IF(H36=2,F37," "))</f>
        <v>PIOTRKOWSKI Rafał</v>
      </c>
      <c r="J35" s="156"/>
      <c r="K35" s="77"/>
      <c r="L35" s="22"/>
      <c r="M35" s="22"/>
      <c r="N35" s="77"/>
      <c r="O35" s="22"/>
      <c r="P35" s="32"/>
    </row>
    <row r="36" spans="1:25" ht="20.100000000000001" customHeight="1">
      <c r="A36" s="84">
        <v>29</v>
      </c>
      <c r="B36" s="108"/>
      <c r="C36" s="157" t="str">
        <f ca="1">IF(lista!B36="29.",lista!C36," ")</f>
        <v>MICHALKIEWICZ Filip</v>
      </c>
      <c r="D36" s="158"/>
      <c r="F36" s="15"/>
      <c r="G36" s="17"/>
      <c r="H36" s="125">
        <v>2</v>
      </c>
      <c r="I36" s="119"/>
      <c r="J36" s="24"/>
      <c r="K36" s="78"/>
      <c r="L36" s="26"/>
      <c r="M36" s="30"/>
      <c r="N36" s="184" t="s">
        <v>14</v>
      </c>
      <c r="O36" s="185"/>
      <c r="P36" s="186"/>
    </row>
    <row r="37" spans="1:25" ht="20.100000000000001" customHeight="1">
      <c r="C37" s="134" t="s">
        <v>128</v>
      </c>
      <c r="D37" s="104" t="s">
        <v>8</v>
      </c>
      <c r="E37" s="111"/>
      <c r="F37" s="155" t="str">
        <f>IF(E38=1,C36,IF(E38=2,C38," "))</f>
        <v>PIOTRKOWSKI Rafał</v>
      </c>
      <c r="G37" s="156"/>
      <c r="H37" s="68"/>
      <c r="I37" s="22"/>
      <c r="J37" s="88"/>
      <c r="K37" s="77"/>
      <c r="L37" s="22"/>
      <c r="M37" s="22"/>
      <c r="N37" s="182" t="s">
        <v>79</v>
      </c>
      <c r="O37" s="182"/>
      <c r="P37" s="182"/>
    </row>
    <row r="38" spans="1:25" ht="20.100000000000001" customHeight="1">
      <c r="A38" s="90">
        <v>4</v>
      </c>
      <c r="B38" s="109"/>
      <c r="C38" s="155" t="str">
        <f ca="1">IF(lista!B11="4.",lista!C11," ")</f>
        <v>PIOTRKOWSKI Rafał</v>
      </c>
      <c r="D38" s="156"/>
      <c r="E38" s="125">
        <v>2</v>
      </c>
      <c r="F38" s="119" t="s">
        <v>171</v>
      </c>
      <c r="G38" s="24"/>
      <c r="H38" s="73"/>
      <c r="I38" s="26"/>
      <c r="J38" s="89"/>
      <c r="K38" s="78"/>
      <c r="L38" s="26"/>
      <c r="M38" s="30"/>
      <c r="N38" s="80"/>
      <c r="O38" s="15"/>
      <c r="P38" s="33"/>
    </row>
    <row r="39" spans="1:25" s="35" customFormat="1" ht="20.100000000000001" customHeight="1">
      <c r="A39" s="71"/>
      <c r="B39" s="49"/>
      <c r="C39" s="50"/>
      <c r="D39" s="91"/>
      <c r="E39" s="68"/>
      <c r="F39" s="183"/>
      <c r="G39" s="183"/>
      <c r="H39" s="68"/>
      <c r="I39" s="22"/>
      <c r="J39" s="88"/>
      <c r="K39" s="77"/>
      <c r="L39" s="22"/>
      <c r="M39" s="22"/>
      <c r="N39" s="111"/>
      <c r="O39" s="155" t="str">
        <f>IF(N40=1,O23,IF(N40=2,O55," "))</f>
        <v>STEFANOWICZ Oleg</v>
      </c>
      <c r="P39" s="156"/>
    </row>
    <row r="40" spans="1:25" ht="20.100000000000001" customHeight="1">
      <c r="A40" s="84">
        <v>3</v>
      </c>
      <c r="B40" s="108"/>
      <c r="C40" s="157" t="str">
        <f ca="1">IF(lista!B10="3.",lista!C10," ")</f>
        <v>DZIKOŃSKI Dominik</v>
      </c>
      <c r="D40" s="158"/>
      <c r="E40" s="126">
        <v>1</v>
      </c>
      <c r="F40" s="118"/>
      <c r="G40" s="10"/>
      <c r="N40" s="125">
        <v>2</v>
      </c>
      <c r="O40" s="119"/>
      <c r="P40" s="59"/>
    </row>
    <row r="41" spans="1:25" ht="20.100000000000001" customHeight="1">
      <c r="C41" s="134" t="s">
        <v>129</v>
      </c>
      <c r="D41" s="104" t="s">
        <v>50</v>
      </c>
      <c r="E41" s="110"/>
      <c r="F41" s="157" t="str">
        <f>IF(E40=1,C40,IF(E40=2,C42," "))</f>
        <v>DZIKOŃSKI Dominik</v>
      </c>
      <c r="G41" s="158"/>
      <c r="P41" s="33"/>
    </row>
    <row r="42" spans="1:25" ht="20.100000000000001" customHeight="1">
      <c r="A42" s="85">
        <v>30</v>
      </c>
      <c r="B42" s="109"/>
      <c r="C42" s="157" t="str">
        <f ca="1">IF(lista!B37="30.",lista!C37," ")</f>
        <v>LIPIŃSKI Teofil</v>
      </c>
      <c r="D42" s="158"/>
      <c r="F42" s="15"/>
      <c r="G42" s="17"/>
      <c r="H42" s="127">
        <v>1</v>
      </c>
      <c r="I42" s="118"/>
      <c r="J42" s="10"/>
      <c r="P42" s="33"/>
    </row>
    <row r="43" spans="1:25" ht="20.100000000000001" customHeight="1">
      <c r="A43" s="86"/>
      <c r="B43" s="18"/>
      <c r="C43" s="19"/>
      <c r="D43" s="54"/>
      <c r="F43" s="134" t="s">
        <v>140</v>
      </c>
      <c r="G43" s="87">
        <v>5</v>
      </c>
      <c r="H43" s="110"/>
      <c r="I43" s="157" t="str">
        <f>IF(H42=1,F41,IF(H42=2,F45," "))</f>
        <v>DZIKOŃSKI Dominik</v>
      </c>
      <c r="J43" s="158"/>
      <c r="P43" s="33"/>
    </row>
    <row r="44" spans="1:25" ht="20.100000000000001" customHeight="1">
      <c r="A44" s="84">
        <v>19</v>
      </c>
      <c r="B44" s="108"/>
      <c r="C44" s="157" t="str">
        <f ca="1">IF(lista!B26="19.",lista!C26," ")</f>
        <v>SZYMANOWSKI Jakub</v>
      </c>
      <c r="D44" s="158"/>
      <c r="E44" s="64"/>
      <c r="F44" s="15"/>
      <c r="G44" s="17"/>
      <c r="I44" s="15"/>
      <c r="J44" s="17"/>
      <c r="L44" s="15"/>
      <c r="M44" s="21"/>
      <c r="O44" s="15"/>
      <c r="P44" s="33"/>
      <c r="T44" s="189" t="s">
        <v>169</v>
      </c>
      <c r="U44" s="190"/>
      <c r="V44" s="191"/>
      <c r="W44" s="192" t="s">
        <v>170</v>
      </c>
      <c r="X44" s="193"/>
      <c r="Y44" s="193"/>
    </row>
    <row r="45" spans="1:25" ht="20.100000000000001" customHeight="1">
      <c r="C45" s="134" t="s">
        <v>130</v>
      </c>
      <c r="D45" s="104" t="s">
        <v>57</v>
      </c>
      <c r="E45" s="111"/>
      <c r="F45" s="155" t="str">
        <f>IF(E46=1,C44,IF(E46=2,C46," "))</f>
        <v>WRZOSEK Michał</v>
      </c>
      <c r="G45" s="156"/>
      <c r="H45" s="68"/>
      <c r="I45" s="22"/>
      <c r="J45" s="23"/>
      <c r="K45" s="77"/>
      <c r="L45" s="22"/>
      <c r="M45" s="22"/>
      <c r="N45" s="77"/>
      <c r="O45" s="22"/>
      <c r="P45" s="32"/>
      <c r="T45" s="136"/>
      <c r="U45" s="136"/>
      <c r="V45" s="136"/>
      <c r="W45" s="136"/>
      <c r="X45" s="136"/>
      <c r="Y45" s="136"/>
    </row>
    <row r="46" spans="1:25" ht="20.100000000000001" customHeight="1">
      <c r="A46" s="85">
        <v>14</v>
      </c>
      <c r="B46" s="109"/>
      <c r="C46" s="155" t="str">
        <f ca="1">IF(lista!B21="14.",lista!C21," ")</f>
        <v>WRZOSEK Michał</v>
      </c>
      <c r="D46" s="156"/>
      <c r="E46" s="125">
        <v>2</v>
      </c>
      <c r="F46" s="119"/>
      <c r="G46" s="24"/>
      <c r="H46" s="73"/>
      <c r="I46" s="26"/>
      <c r="J46" s="27"/>
      <c r="K46" s="127">
        <v>2</v>
      </c>
      <c r="L46" s="118"/>
      <c r="M46" s="28"/>
      <c r="O46" s="15"/>
      <c r="P46" s="33"/>
      <c r="T46" s="137"/>
      <c r="U46" s="136"/>
      <c r="V46" s="136"/>
      <c r="W46" s="136"/>
      <c r="X46" s="136"/>
      <c r="Y46" s="136"/>
    </row>
    <row r="47" spans="1:25" ht="20.100000000000001" customHeight="1">
      <c r="B47" s="18"/>
      <c r="C47" s="19"/>
      <c r="D47" s="54"/>
      <c r="E47" s="64"/>
      <c r="F47" s="15"/>
      <c r="G47" s="29"/>
      <c r="I47" s="135" t="s">
        <v>152</v>
      </c>
      <c r="J47" s="87" t="s">
        <v>51</v>
      </c>
      <c r="K47" s="110"/>
      <c r="L47" s="157" t="str">
        <f>IF(K46=1,I43,IF(K46=2,I51," "))</f>
        <v>KEMPKA Iwo</v>
      </c>
      <c r="M47" s="158"/>
      <c r="O47" s="15"/>
      <c r="P47" s="33"/>
      <c r="T47" s="138"/>
      <c r="U47" s="194" t="s">
        <v>174</v>
      </c>
      <c r="V47" s="195"/>
      <c r="W47" s="136"/>
      <c r="X47" s="136"/>
      <c r="Y47" s="136"/>
    </row>
    <row r="48" spans="1:25" ht="20.100000000000001" customHeight="1">
      <c r="A48" s="84">
        <v>11</v>
      </c>
      <c r="B48" s="108"/>
      <c r="C48" s="157" t="str">
        <f ca="1">IF(lista!B18="11.",lista!C18," ")</f>
        <v>SARGALSKI Filip</v>
      </c>
      <c r="D48" s="158"/>
      <c r="E48" s="127">
        <v>2</v>
      </c>
      <c r="F48" s="118"/>
      <c r="G48" s="10"/>
      <c r="H48" s="73"/>
      <c r="I48" s="26"/>
      <c r="J48" s="27"/>
      <c r="K48" s="78"/>
      <c r="L48" s="26"/>
      <c r="M48" s="31"/>
      <c r="N48" s="78"/>
      <c r="O48" s="26"/>
      <c r="P48" s="31"/>
      <c r="T48" s="196" t="s">
        <v>180</v>
      </c>
      <c r="U48" s="197"/>
      <c r="V48" s="198"/>
      <c r="W48" s="139"/>
      <c r="X48" s="187" t="s">
        <v>92</v>
      </c>
      <c r="Y48" s="187"/>
    </row>
    <row r="49" spans="1:25" ht="20.100000000000001" customHeight="1">
      <c r="C49" s="134" t="s">
        <v>131</v>
      </c>
      <c r="D49" s="104" t="s">
        <v>58</v>
      </c>
      <c r="E49" s="110"/>
      <c r="F49" s="159" t="s">
        <v>112</v>
      </c>
      <c r="G49" s="160"/>
      <c r="H49" s="68"/>
      <c r="I49" s="22"/>
      <c r="J49" s="23"/>
      <c r="K49" s="77"/>
      <c r="L49" s="22"/>
      <c r="M49" s="32"/>
      <c r="N49" s="77"/>
      <c r="O49" s="22"/>
      <c r="P49" s="32"/>
      <c r="T49" s="199"/>
      <c r="U49" s="199"/>
      <c r="V49" s="200"/>
      <c r="W49" s="140"/>
      <c r="X49" s="141"/>
      <c r="Y49" s="142"/>
    </row>
    <row r="50" spans="1:25" ht="20.100000000000001" customHeight="1">
      <c r="A50" s="85">
        <v>22</v>
      </c>
      <c r="B50" s="109"/>
      <c r="C50" s="157" t="str">
        <f ca="1">IF(lista!B29="22.",lista!C29," ")</f>
        <v>TYSZKOWSKI Kajetan</v>
      </c>
      <c r="D50" s="158"/>
      <c r="F50" s="15"/>
      <c r="G50" s="17"/>
      <c r="H50" s="66"/>
      <c r="I50" s="15"/>
      <c r="J50" s="17"/>
      <c r="L50" s="15"/>
      <c r="M50" s="33"/>
      <c r="O50" s="15"/>
      <c r="P50" s="33"/>
      <c r="T50" s="143"/>
      <c r="U50" s="187" t="s">
        <v>92</v>
      </c>
      <c r="V50" s="188"/>
      <c r="W50" s="136"/>
      <c r="X50" s="136"/>
      <c r="Y50" s="136"/>
    </row>
    <row r="51" spans="1:25" ht="20.100000000000001" customHeight="1">
      <c r="A51" s="86"/>
      <c r="B51" s="18"/>
      <c r="C51" s="19"/>
      <c r="D51" s="54"/>
      <c r="F51" s="134" t="s">
        <v>141</v>
      </c>
      <c r="G51" s="87">
        <v>6</v>
      </c>
      <c r="H51" s="111"/>
      <c r="I51" s="155" t="str">
        <f>IF(H52=1,F49,IF(H52=2,F53," "))</f>
        <v>KEMPKA Iwo</v>
      </c>
      <c r="J51" s="156"/>
      <c r="K51" s="77"/>
      <c r="L51" s="22"/>
      <c r="M51" s="32"/>
      <c r="N51" s="77"/>
      <c r="O51" s="22"/>
      <c r="P51" s="32"/>
    </row>
    <row r="52" spans="1:25" ht="20.100000000000001" customHeight="1">
      <c r="A52" s="84">
        <v>27</v>
      </c>
      <c r="B52" s="108"/>
      <c r="C52" s="157" t="str">
        <f ca="1">IF(lista!B34="27.",lista!C34," ")</f>
        <v>ORŁOWSKI Michał</v>
      </c>
      <c r="D52" s="158"/>
      <c r="E52" s="66"/>
      <c r="F52" s="15"/>
      <c r="G52" s="17"/>
      <c r="H52" s="125">
        <v>2</v>
      </c>
      <c r="I52" s="119"/>
      <c r="J52" s="24"/>
      <c r="K52" s="78"/>
      <c r="L52" s="26"/>
      <c r="M52" s="31"/>
      <c r="N52" s="78"/>
      <c r="O52" s="26"/>
      <c r="P52" s="31"/>
    </row>
    <row r="53" spans="1:25" ht="20.100000000000001" customHeight="1">
      <c r="C53" s="134" t="s">
        <v>132</v>
      </c>
      <c r="D53" s="104" t="s">
        <v>59</v>
      </c>
      <c r="E53" s="111"/>
      <c r="F53" s="155" t="str">
        <f>IF(E54=1,C52,IF(E54=2,C54," "))</f>
        <v>KEMPKA Iwo</v>
      </c>
      <c r="G53" s="156"/>
      <c r="H53" s="68"/>
      <c r="I53" s="22"/>
      <c r="J53" s="88"/>
      <c r="K53" s="77"/>
      <c r="L53" s="22"/>
      <c r="M53" s="32"/>
      <c r="N53" s="77"/>
      <c r="O53" s="22"/>
      <c r="P53" s="32"/>
    </row>
    <row r="54" spans="1:25" ht="20.100000000000001" customHeight="1">
      <c r="A54" s="85">
        <v>6</v>
      </c>
      <c r="B54" s="109"/>
      <c r="C54" s="155" t="str">
        <f ca="1">IF(lista!B13="6.",lista!C13," ")</f>
        <v>KEMPKA Iwo</v>
      </c>
      <c r="D54" s="156"/>
      <c r="E54" s="125">
        <v>2</v>
      </c>
      <c r="F54" s="119"/>
      <c r="G54" s="24"/>
      <c r="H54" s="73"/>
      <c r="I54" s="26"/>
      <c r="J54" s="89"/>
      <c r="K54" s="78"/>
      <c r="L54" s="26"/>
      <c r="M54" s="31"/>
      <c r="P54" s="33"/>
    </row>
    <row r="55" spans="1:25" ht="20.100000000000001" customHeight="1">
      <c r="B55" s="18"/>
      <c r="C55" s="19"/>
      <c r="D55" s="54"/>
      <c r="L55" s="135" t="s">
        <v>164</v>
      </c>
      <c r="M55" s="31"/>
      <c r="N55" s="111"/>
      <c r="O55" s="155" t="str">
        <f>IF(N56=1,L47,IF(N56=2,L63," "))</f>
        <v>STEFANOWICZ Oleg</v>
      </c>
      <c r="P55" s="156"/>
    </row>
    <row r="56" spans="1:25" ht="20.100000000000001" customHeight="1">
      <c r="A56" s="84">
        <v>7</v>
      </c>
      <c r="B56" s="108"/>
      <c r="C56" s="157" t="str">
        <f ca="1">IF(lista!B14="7.",lista!C14," ")</f>
        <v>KEMPKA Krzysztof</v>
      </c>
      <c r="D56" s="158"/>
      <c r="E56" s="127">
        <v>1</v>
      </c>
      <c r="F56" s="118"/>
      <c r="G56" s="10"/>
      <c r="L56" s="15"/>
      <c r="M56" s="33"/>
      <c r="N56" s="125">
        <v>2</v>
      </c>
      <c r="O56" s="119"/>
      <c r="P56" s="34"/>
    </row>
    <row r="57" spans="1:25" ht="20.100000000000001" customHeight="1">
      <c r="C57" s="134" t="s">
        <v>133</v>
      </c>
      <c r="D57" s="104" t="s">
        <v>60</v>
      </c>
      <c r="E57" s="110"/>
      <c r="F57" s="159" t="str">
        <f>IF(E56=1,C56,IF(E56=2,C58," "))</f>
        <v>KEMPKA Krzysztof</v>
      </c>
      <c r="G57" s="160"/>
      <c r="L57" s="15"/>
      <c r="M57" s="33"/>
      <c r="O57" s="15"/>
      <c r="P57" s="21"/>
    </row>
    <row r="58" spans="1:25" ht="20.100000000000001" customHeight="1">
      <c r="A58" s="85">
        <v>26</v>
      </c>
      <c r="B58" s="109"/>
      <c r="C58" s="157" t="str">
        <f ca="1">IF(lista!B33="26.",lista!C33," ")</f>
        <v xml:space="preserve">BRODOWSKI Tobiasz </v>
      </c>
      <c r="D58" s="158"/>
      <c r="F58" s="15"/>
      <c r="G58" s="17"/>
      <c r="H58" s="127">
        <v>2</v>
      </c>
      <c r="I58" s="118"/>
      <c r="J58" s="10"/>
      <c r="L58" s="15"/>
      <c r="M58" s="33"/>
      <c r="O58" s="15"/>
      <c r="P58" s="21"/>
    </row>
    <row r="59" spans="1:25" ht="20.100000000000001" customHeight="1">
      <c r="A59" s="86"/>
      <c r="B59" s="18"/>
      <c r="C59" s="19"/>
      <c r="D59" s="54"/>
      <c r="F59" s="134" t="s">
        <v>142</v>
      </c>
      <c r="G59" s="87">
        <v>7</v>
      </c>
      <c r="H59" s="110"/>
      <c r="I59" s="159" t="str">
        <f>IF(H58=1,F57,IF(H58=2,F61," "))</f>
        <v>ZAJUL Maciej</v>
      </c>
      <c r="J59" s="160"/>
      <c r="L59" s="15"/>
      <c r="M59" s="33"/>
      <c r="O59" s="15"/>
      <c r="P59" s="21"/>
    </row>
    <row r="60" spans="1:25" ht="20.100000000000001" customHeight="1">
      <c r="A60" s="84">
        <v>23</v>
      </c>
      <c r="B60" s="108"/>
      <c r="C60" s="157" t="str">
        <f ca="1">IF(lista!B30="23.",lista!C30," ")</f>
        <v>WALKOWIAK Wojciech</v>
      </c>
      <c r="D60" s="158"/>
      <c r="E60" s="64"/>
      <c r="F60" s="15"/>
      <c r="G60" s="17"/>
      <c r="I60" s="15"/>
      <c r="J60" s="17"/>
      <c r="L60" s="15"/>
      <c r="M60" s="33"/>
      <c r="O60" s="15"/>
      <c r="P60" s="21"/>
    </row>
    <row r="61" spans="1:25" ht="20.100000000000001" customHeight="1">
      <c r="C61" s="134" t="s">
        <v>134</v>
      </c>
      <c r="D61" s="104" t="s">
        <v>61</v>
      </c>
      <c r="E61" s="111"/>
      <c r="F61" s="155" t="str">
        <f>IF(E62=1,C60,IF(E62=2,C62," "))</f>
        <v>ZAJUL Maciej</v>
      </c>
      <c r="G61" s="156"/>
      <c r="H61" s="68"/>
      <c r="I61" s="22"/>
      <c r="J61" s="23"/>
      <c r="K61" s="77"/>
      <c r="L61" s="22"/>
      <c r="M61" s="32"/>
      <c r="N61" s="77"/>
      <c r="O61" s="22"/>
      <c r="P61" s="22"/>
    </row>
    <row r="62" spans="1:25" ht="20.100000000000001" customHeight="1">
      <c r="A62" s="85">
        <v>10</v>
      </c>
      <c r="B62" s="109"/>
      <c r="C62" s="155" t="str">
        <f ca="1">IF(lista!B17="10.",lista!C17," ")</f>
        <v>ZAJUL Maciej</v>
      </c>
      <c r="D62" s="156"/>
      <c r="E62" s="125">
        <v>2</v>
      </c>
      <c r="F62" s="119"/>
      <c r="G62" s="24"/>
      <c r="H62" s="73"/>
      <c r="I62" s="26"/>
      <c r="J62" s="27"/>
      <c r="L62" s="15"/>
      <c r="M62" s="33"/>
      <c r="N62" s="78"/>
      <c r="O62" s="26"/>
      <c r="P62" s="30"/>
    </row>
    <row r="63" spans="1:25" ht="20.100000000000001" customHeight="1">
      <c r="B63" s="18"/>
      <c r="C63" s="19"/>
      <c r="D63" s="54"/>
      <c r="E63" s="64"/>
      <c r="F63" s="15"/>
      <c r="G63" s="29"/>
      <c r="I63" s="135" t="s">
        <v>153</v>
      </c>
      <c r="J63" s="87" t="s">
        <v>52</v>
      </c>
      <c r="K63" s="111"/>
      <c r="L63" s="155" t="str">
        <f>IF(K64=1,I59,IF(K64=2,I67," "))</f>
        <v>STEFANOWICZ Oleg</v>
      </c>
      <c r="M63" s="156"/>
      <c r="N63" s="77"/>
      <c r="O63" s="22"/>
      <c r="P63" s="22"/>
    </row>
    <row r="64" spans="1:25" ht="20.100000000000001" customHeight="1">
      <c r="A64" s="84">
        <v>15</v>
      </c>
      <c r="B64" s="108"/>
      <c r="C64" s="157" t="str">
        <f ca="1">IF(lista!B22="15.",lista!C22," ")</f>
        <v>MARKOWSKI Mateusz</v>
      </c>
      <c r="D64" s="158"/>
      <c r="E64" s="127">
        <v>1</v>
      </c>
      <c r="F64" s="118"/>
      <c r="G64" s="10"/>
      <c r="H64" s="73"/>
      <c r="I64" s="26"/>
      <c r="J64" s="27"/>
      <c r="K64" s="125">
        <v>2</v>
      </c>
      <c r="L64" s="119"/>
      <c r="M64" s="34"/>
    </row>
    <row r="65" spans="1:16" ht="20.100000000000001" customHeight="1">
      <c r="C65" s="134" t="s">
        <v>135</v>
      </c>
      <c r="D65" s="104" t="s">
        <v>62</v>
      </c>
      <c r="E65" s="112"/>
      <c r="F65" s="159" t="str">
        <f>IF(E64=1,C64,IF(E64=2,C66," "))</f>
        <v>MARKOWSKI Mateusz</v>
      </c>
      <c r="G65" s="160"/>
      <c r="H65" s="68"/>
      <c r="I65" s="22"/>
      <c r="J65" s="23"/>
      <c r="K65" s="77"/>
      <c r="L65" s="22"/>
      <c r="M65" s="22"/>
      <c r="N65" s="77"/>
      <c r="O65" s="22"/>
      <c r="P65" s="22"/>
    </row>
    <row r="66" spans="1:16" ht="20.100000000000001" customHeight="1">
      <c r="A66" s="85">
        <v>18</v>
      </c>
      <c r="B66" s="109"/>
      <c r="C66" s="157" t="str">
        <f ca="1">IF(lista!B25="18.",lista!C25," ")</f>
        <v>CICHEWICZ Adam</v>
      </c>
      <c r="D66" s="158"/>
      <c r="F66" s="15"/>
      <c r="G66" s="17"/>
      <c r="I66" s="15"/>
      <c r="J66" s="17"/>
      <c r="N66" s="78"/>
      <c r="O66" s="26"/>
      <c r="P66" s="30"/>
    </row>
    <row r="67" spans="1:16" ht="20.100000000000001" customHeight="1">
      <c r="A67" s="86"/>
      <c r="B67" s="18"/>
      <c r="C67" s="19"/>
      <c r="D67" s="54"/>
      <c r="F67" s="134" t="s">
        <v>143</v>
      </c>
      <c r="G67" s="87">
        <v>8</v>
      </c>
      <c r="H67" s="111"/>
      <c r="I67" s="155" t="str">
        <f>IF(H68=1,F65,IF(H68=2,F69," "))</f>
        <v>STEFANOWICZ Oleg</v>
      </c>
      <c r="J67" s="156"/>
      <c r="K67" s="77"/>
      <c r="L67" s="22"/>
      <c r="M67" s="22"/>
      <c r="N67" s="77"/>
      <c r="O67" s="22"/>
      <c r="P67" s="22"/>
    </row>
    <row r="68" spans="1:16" ht="20.100000000000001" customHeight="1">
      <c r="A68" s="84">
        <v>31</v>
      </c>
      <c r="B68" s="108"/>
      <c r="C68" s="157" t="str">
        <f ca="1">IF(lista!B38="31.",lista!C38," ")</f>
        <v>wolny los</v>
      </c>
      <c r="D68" s="158"/>
      <c r="F68" s="15"/>
      <c r="G68" s="17"/>
      <c r="H68" s="125">
        <v>2</v>
      </c>
      <c r="I68" s="119"/>
      <c r="J68" s="24"/>
      <c r="K68" s="78"/>
      <c r="L68" s="26"/>
      <c r="M68" s="30"/>
      <c r="N68" s="78"/>
      <c r="O68" s="26"/>
      <c r="P68" s="30"/>
    </row>
    <row r="69" spans="1:16" ht="20.100000000000001" customHeight="1">
      <c r="C69" s="15"/>
      <c r="D69" s="104" t="s">
        <v>63</v>
      </c>
      <c r="E69" s="111"/>
      <c r="F69" s="155" t="str">
        <f>IF(E70=1,C68,IF(E70=2,C70," "))</f>
        <v>STEFANOWICZ Oleg</v>
      </c>
      <c r="G69" s="156"/>
      <c r="H69" s="68"/>
      <c r="I69" s="22"/>
      <c r="J69" s="88"/>
      <c r="K69" s="77"/>
      <c r="L69" s="22"/>
      <c r="M69" s="22"/>
    </row>
    <row r="70" spans="1:16" ht="20.100000000000001" customHeight="1">
      <c r="A70" s="85">
        <v>2</v>
      </c>
      <c r="B70" s="109"/>
      <c r="C70" s="155" t="str">
        <f ca="1">IF(lista!B9="2.",lista!C9," ")</f>
        <v>STEFANOWICZ Oleg</v>
      </c>
      <c r="D70" s="156"/>
      <c r="E70" s="125">
        <v>2</v>
      </c>
      <c r="F70" s="119"/>
      <c r="G70" s="24"/>
      <c r="H70" s="73"/>
      <c r="I70" s="26"/>
      <c r="J70" s="89"/>
      <c r="K70" s="78"/>
      <c r="L70" s="26"/>
      <c r="M70" s="30"/>
    </row>
    <row r="71" spans="1:16" s="1" customFormat="1" ht="20.100000000000001" customHeight="1">
      <c r="A71" s="5"/>
      <c r="B71" s="6"/>
      <c r="C71" s="6"/>
      <c r="D71" s="52"/>
      <c r="E71" s="61"/>
      <c r="F71" s="6"/>
      <c r="G71" s="5"/>
      <c r="H71" s="61"/>
      <c r="I71" s="6"/>
      <c r="J71" s="5"/>
      <c r="K71" s="61"/>
      <c r="L71" s="6"/>
      <c r="M71" s="6"/>
      <c r="N71" s="61"/>
      <c r="O71" s="6"/>
      <c r="P71" s="117" t="s">
        <v>74</v>
      </c>
    </row>
    <row r="72" spans="1:16" s="1" customFormat="1" ht="43.5" customHeight="1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</row>
    <row r="73" spans="1:16" s="1" customFormat="1" ht="15" customHeight="1" thickBot="1">
      <c r="B73" s="3"/>
      <c r="C73" s="98"/>
      <c r="D73" s="98"/>
    </row>
    <row r="74" spans="1:16" s="1" customFormat="1" ht="28.5" customHeight="1" thickBot="1">
      <c r="A74" s="161" t="s">
        <v>72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3"/>
    </row>
    <row r="75" spans="1:16" s="99" customFormat="1" ht="24.95" customHeight="1" thickBot="1">
      <c r="A75" s="177" t="s">
        <v>162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9"/>
    </row>
    <row r="76" spans="1:16" s="1" customFormat="1" ht="20.100000000000001" customHeight="1">
      <c r="A76" s="5"/>
      <c r="B76" s="6"/>
      <c r="C76" s="6"/>
      <c r="D76" s="52"/>
      <c r="E76" s="61"/>
      <c r="F76" s="6"/>
      <c r="G76" s="5"/>
      <c r="H76" s="61"/>
      <c r="I76" s="6"/>
      <c r="J76" s="5"/>
      <c r="K76" s="61"/>
      <c r="L76" s="6"/>
      <c r="M76" s="6"/>
      <c r="N76" s="61"/>
      <c r="O76" s="6"/>
      <c r="P76" s="6"/>
    </row>
    <row r="77" spans="1:16" s="1" customFormat="1" ht="20.100000000000001" customHeight="1">
      <c r="A77" s="3"/>
      <c r="B77" s="182" t="s">
        <v>75</v>
      </c>
      <c r="C77" s="182"/>
      <c r="D77" s="182"/>
      <c r="E77" s="182" t="s">
        <v>76</v>
      </c>
      <c r="F77" s="182"/>
      <c r="G77" s="182"/>
      <c r="H77" s="182" t="s">
        <v>77</v>
      </c>
      <c r="I77" s="182"/>
      <c r="J77" s="182"/>
      <c r="K77" s="182" t="s">
        <v>78</v>
      </c>
      <c r="L77" s="182"/>
      <c r="M77" s="182"/>
      <c r="N77" s="182" t="s">
        <v>83</v>
      </c>
      <c r="O77" s="182"/>
      <c r="P77" s="182"/>
    </row>
    <row r="78" spans="1:16" s="1" customFormat="1" ht="20.100000000000001" customHeight="1">
      <c r="A78" s="5"/>
      <c r="B78" s="8"/>
      <c r="C78" s="8"/>
      <c r="D78" s="53"/>
      <c r="E78" s="61"/>
      <c r="F78" s="36"/>
      <c r="G78" s="37"/>
      <c r="H78" s="61"/>
      <c r="I78" s="6"/>
      <c r="J78" s="5"/>
      <c r="K78" s="61"/>
      <c r="L78" s="6"/>
      <c r="M78" s="6"/>
      <c r="N78" s="61"/>
      <c r="O78" s="6"/>
      <c r="P78" s="6"/>
    </row>
    <row r="79" spans="1:16" ht="20.100000000000001" customHeight="1">
      <c r="A79" s="82" t="s">
        <v>0</v>
      </c>
      <c r="B79" s="9"/>
      <c r="C79" s="170" t="str">
        <f>IF(E8=1,C10,IF(E8=2,C8," "))</f>
        <v>wolny los</v>
      </c>
      <c r="D79" s="171"/>
      <c r="E79" s="127">
        <v>2</v>
      </c>
      <c r="F79" s="172"/>
      <c r="G79" s="172"/>
    </row>
    <row r="80" spans="1:16" ht="20.100000000000001" customHeight="1">
      <c r="C80" s="15"/>
      <c r="D80" s="56"/>
      <c r="E80" s="62"/>
      <c r="F80" s="173" t="str">
        <f>IF(E79=1,C79,IF(E79=2,C81," "))</f>
        <v>CICHEWICZ Karol</v>
      </c>
      <c r="G80" s="174"/>
      <c r="H80" s="127">
        <v>2</v>
      </c>
      <c r="I80" s="172"/>
      <c r="J80" s="172"/>
    </row>
    <row r="81" spans="1:16" ht="20.100000000000001" customHeight="1">
      <c r="A81" s="82" t="s">
        <v>1</v>
      </c>
      <c r="B81" s="16"/>
      <c r="C81" s="164" t="str">
        <f>IF(E14=1,C14,IF(E14=2,C12," "))</f>
        <v>CICHEWICZ Karol</v>
      </c>
      <c r="D81" s="165"/>
      <c r="E81" s="66"/>
      <c r="F81" s="135" t="s">
        <v>154</v>
      </c>
      <c r="G81" s="38"/>
      <c r="H81" s="67"/>
      <c r="I81" s="173" t="str">
        <f>IF(H80=1,F80,IF(H80=2,F82," "))</f>
        <v>MARKOWSKI Mateusz</v>
      </c>
      <c r="J81" s="174"/>
    </row>
    <row r="82" spans="1:16" ht="20.100000000000001" customHeight="1">
      <c r="A82" s="72"/>
      <c r="B82" s="20"/>
      <c r="C82" s="15"/>
      <c r="D82" s="81">
        <v>8</v>
      </c>
      <c r="E82" s="65"/>
      <c r="F82" s="164" t="str">
        <f>IF(H68=1,F69,IF(H68=2,F65," "))</f>
        <v>MARKOWSKI Mateusz</v>
      </c>
      <c r="G82" s="165"/>
      <c r="H82" s="64"/>
      <c r="I82" s="15"/>
      <c r="J82" s="17"/>
      <c r="K82" s="127">
        <v>2</v>
      </c>
      <c r="L82" s="175"/>
      <c r="M82" s="175"/>
    </row>
    <row r="83" spans="1:16" ht="20.100000000000001" customHeight="1">
      <c r="A83" s="72"/>
      <c r="B83" s="39"/>
      <c r="C83" s="40"/>
      <c r="D83" s="57"/>
      <c r="F83" s="15"/>
      <c r="G83" s="41"/>
      <c r="H83" s="68"/>
      <c r="I83" s="135" t="s">
        <v>165</v>
      </c>
      <c r="J83" s="92"/>
      <c r="K83" s="67"/>
      <c r="L83" s="168" t="str">
        <f>IF(K82=1,I81,IF(K82=2,I86," "))</f>
        <v>KEMPKA Krzysztof</v>
      </c>
      <c r="M83" s="169"/>
    </row>
    <row r="84" spans="1:16" ht="20.100000000000001" customHeight="1">
      <c r="A84" s="82" t="s">
        <v>3</v>
      </c>
      <c r="B84" s="9"/>
      <c r="C84" s="170" t="str">
        <f>IF(E16=1,C18,IF(E16=2,C16," "))</f>
        <v>ŁĘT Norbert</v>
      </c>
      <c r="D84" s="171"/>
      <c r="E84" s="127">
        <v>1</v>
      </c>
      <c r="F84" s="172"/>
      <c r="G84" s="172"/>
      <c r="H84" s="64"/>
      <c r="I84" s="15"/>
      <c r="J84" s="17"/>
      <c r="L84" s="42"/>
      <c r="M84" s="43"/>
    </row>
    <row r="85" spans="1:16" ht="20.100000000000001" customHeight="1">
      <c r="C85" s="134" t="s">
        <v>144</v>
      </c>
      <c r="D85" s="56"/>
      <c r="E85" s="62"/>
      <c r="F85" s="173" t="str">
        <f>IF(E84=1,C84,IF(E84=2,C86," "))</f>
        <v>ŁĘT Norbert</v>
      </c>
      <c r="G85" s="174"/>
      <c r="H85" s="64"/>
      <c r="I85" s="15"/>
      <c r="J85" s="17"/>
      <c r="K85" s="77"/>
      <c r="L85" s="135" t="s">
        <v>175</v>
      </c>
      <c r="M85" s="32"/>
      <c r="N85" s="93"/>
      <c r="O85" s="176" t="str">
        <f>IF(N86=1,L83,IF(N86=2,L88," "))</f>
        <v>KEMPKA Krzysztof</v>
      </c>
      <c r="P85" s="176"/>
    </row>
    <row r="86" spans="1:16" ht="20.100000000000001" customHeight="1">
      <c r="A86" s="82" t="s">
        <v>4</v>
      </c>
      <c r="B86" s="16"/>
      <c r="C86" s="164" t="str">
        <f>IF(E22=1,C22,IF(E22=2,C20," "))</f>
        <v>KARCZEWSKI Szymon</v>
      </c>
      <c r="D86" s="165"/>
      <c r="E86" s="66"/>
      <c r="F86" s="135" t="s">
        <v>155</v>
      </c>
      <c r="G86" s="38"/>
      <c r="H86" s="74"/>
      <c r="I86" s="164" t="str">
        <f>IF(H87=1,F85,IF(H87=2,F87," "))</f>
        <v>KEMPKA Krzysztof</v>
      </c>
      <c r="J86" s="165"/>
      <c r="K86" s="78"/>
      <c r="L86" s="44"/>
      <c r="M86" s="45"/>
      <c r="N86" s="125">
        <v>1</v>
      </c>
      <c r="O86" s="180"/>
      <c r="P86" s="180"/>
    </row>
    <row r="87" spans="1:16" ht="20.100000000000001" customHeight="1">
      <c r="A87" s="72"/>
      <c r="B87" s="20"/>
      <c r="C87" s="15"/>
      <c r="D87" s="81">
        <v>7</v>
      </c>
      <c r="E87" s="65"/>
      <c r="F87" s="164" t="str">
        <f>IF(H58=1,F61,IF(H58=2,F57," "))</f>
        <v>KEMPKA Krzysztof</v>
      </c>
      <c r="G87" s="165"/>
      <c r="H87" s="125">
        <v>2</v>
      </c>
      <c r="I87" s="166"/>
      <c r="J87" s="166"/>
      <c r="K87" s="77"/>
      <c r="L87" s="22"/>
      <c r="M87" s="32"/>
      <c r="N87" s="80"/>
      <c r="O87" s="42"/>
      <c r="P87" s="42"/>
    </row>
    <row r="88" spans="1:16" ht="20.100000000000001" customHeight="1">
      <c r="A88" s="72"/>
      <c r="B88" s="39"/>
      <c r="C88" s="40"/>
      <c r="D88" s="57"/>
      <c r="E88" s="64"/>
      <c r="F88" s="15"/>
      <c r="G88" s="47"/>
      <c r="I88" s="15"/>
      <c r="J88" s="82" t="s">
        <v>9</v>
      </c>
      <c r="K88" s="79"/>
      <c r="L88" s="176" t="str">
        <f>IF(K32=1,I35,IF(K32=2,I27," "))</f>
        <v>PIOTRKOWSKI Rafał</v>
      </c>
      <c r="M88" s="181"/>
      <c r="N88" s="80"/>
      <c r="O88" s="42"/>
      <c r="P88" s="42"/>
    </row>
    <row r="89" spans="1:16" ht="20.100000000000001" customHeight="1">
      <c r="A89" s="82" t="s">
        <v>5</v>
      </c>
      <c r="B89" s="9"/>
      <c r="C89" s="170" t="str">
        <f>IF(E24=1,C26,IF(E24=2,C24," "))</f>
        <v>CHODAŃ Igor</v>
      </c>
      <c r="D89" s="171"/>
      <c r="E89" s="127">
        <v>1</v>
      </c>
      <c r="F89" s="172"/>
      <c r="G89" s="172"/>
      <c r="K89" s="78"/>
      <c r="L89" s="44"/>
      <c r="M89" s="48"/>
      <c r="O89" s="15"/>
      <c r="P89" s="21"/>
    </row>
    <row r="90" spans="1:16" ht="20.100000000000001" customHeight="1">
      <c r="C90" s="134" t="s">
        <v>145</v>
      </c>
      <c r="D90" s="56"/>
      <c r="E90" s="62"/>
      <c r="F90" s="173" t="str">
        <f>IF(E89=1,C89,IF(E89=2,C91," "))</f>
        <v>CHODAŃ Igor</v>
      </c>
      <c r="G90" s="174"/>
      <c r="H90" s="127">
        <v>2</v>
      </c>
      <c r="I90" s="172"/>
      <c r="J90" s="172"/>
      <c r="K90" s="77"/>
      <c r="L90" s="22"/>
      <c r="M90" s="22"/>
      <c r="O90" s="15"/>
      <c r="P90" s="21"/>
    </row>
    <row r="91" spans="1:16" ht="20.100000000000001" customHeight="1">
      <c r="A91" s="82" t="s">
        <v>6</v>
      </c>
      <c r="B91" s="16"/>
      <c r="C91" s="164" t="str">
        <f>IF(E30=1,C30,IF(E30=2,C28," "))</f>
        <v>SADOWSKI Antoni</v>
      </c>
      <c r="D91" s="165"/>
      <c r="E91" s="66"/>
      <c r="F91" s="135" t="s">
        <v>156</v>
      </c>
      <c r="G91" s="38"/>
      <c r="H91" s="67"/>
      <c r="I91" s="173" t="str">
        <f>IF(H90=1,F90,IF(H90=2,F92," "))</f>
        <v>TYSZKOWSKI Kajetan</v>
      </c>
      <c r="J91" s="174"/>
      <c r="K91" s="80"/>
      <c r="L91" s="42"/>
      <c r="M91" s="42"/>
      <c r="O91" s="15"/>
      <c r="P91" s="21"/>
    </row>
    <row r="92" spans="1:16" ht="20.100000000000001" customHeight="1">
      <c r="A92" s="71"/>
      <c r="B92" s="25"/>
      <c r="C92" s="35"/>
      <c r="D92" s="81">
        <v>6</v>
      </c>
      <c r="E92" s="65"/>
      <c r="F92" s="164" t="str">
        <f>IF(H52=1,F53,IF(H52=2,F49," "))</f>
        <v>TYSZKOWSKI Kajetan</v>
      </c>
      <c r="G92" s="165"/>
      <c r="H92" s="64"/>
      <c r="I92" s="15"/>
      <c r="J92" s="17"/>
      <c r="K92" s="127">
        <v>1</v>
      </c>
      <c r="L92" s="175"/>
      <c r="M92" s="175"/>
      <c r="N92" s="77"/>
      <c r="O92" s="22"/>
      <c r="P92" s="22"/>
    </row>
    <row r="93" spans="1:16" ht="20.100000000000001" customHeight="1">
      <c r="A93" s="71"/>
      <c r="B93" s="49"/>
      <c r="C93" s="50"/>
      <c r="D93" s="58"/>
      <c r="F93" s="15"/>
      <c r="G93" s="51"/>
      <c r="H93" s="68"/>
      <c r="I93" s="135" t="s">
        <v>166</v>
      </c>
      <c r="J93" s="92"/>
      <c r="K93" s="67"/>
      <c r="L93" s="168" t="str">
        <f>IF(K92=1,I91,IF(K92=2,I96," "))</f>
        <v>TYSZKOWSKI Kajetan</v>
      </c>
      <c r="M93" s="169"/>
      <c r="N93" s="77"/>
      <c r="O93" s="22"/>
      <c r="P93" s="22"/>
    </row>
    <row r="94" spans="1:16" ht="20.100000000000001" customHeight="1">
      <c r="A94" s="82" t="s">
        <v>7</v>
      </c>
      <c r="B94" s="9"/>
      <c r="C94" s="170" t="str">
        <f>IF(E32=1,C34,IF(E32=2,C32," "))</f>
        <v>JANKOWSKI Paweł</v>
      </c>
      <c r="D94" s="171"/>
      <c r="E94" s="127"/>
      <c r="F94" s="172" t="s">
        <v>121</v>
      </c>
      <c r="G94" s="172"/>
      <c r="H94" s="64"/>
      <c r="I94" s="15"/>
      <c r="J94" s="17"/>
      <c r="K94" s="78"/>
      <c r="L94" s="44"/>
      <c r="M94" s="45"/>
      <c r="N94" s="80"/>
      <c r="O94" s="42"/>
      <c r="P94" s="42"/>
    </row>
    <row r="95" spans="1:16" ht="20.100000000000001" customHeight="1">
      <c r="C95" s="134" t="s">
        <v>146</v>
      </c>
      <c r="D95" s="56"/>
      <c r="E95" s="62"/>
      <c r="F95" s="173" t="str">
        <f>IF(E94=1,C94,IF(E94=2,C96," "))</f>
        <v xml:space="preserve"> </v>
      </c>
      <c r="G95" s="174"/>
      <c r="H95" s="64"/>
      <c r="I95" s="15"/>
      <c r="J95" s="17"/>
      <c r="K95" s="77"/>
      <c r="L95" s="135" t="s">
        <v>176</v>
      </c>
      <c r="M95" s="32"/>
      <c r="N95" s="74"/>
      <c r="O95" s="176" t="str">
        <f>IF(N96=1,L93,IF(N96=2,L98," "))</f>
        <v>TYSZKOWSKI Kajetan</v>
      </c>
      <c r="P95" s="176"/>
    </row>
    <row r="96" spans="1:16" ht="20.100000000000001" customHeight="1">
      <c r="A96" s="82" t="s">
        <v>8</v>
      </c>
      <c r="B96" s="16"/>
      <c r="C96" s="164" t="str">
        <f>IF(E38=1,C38,IF(E38=2,C36," "))</f>
        <v>MICHALKIEWICZ Filip</v>
      </c>
      <c r="D96" s="165"/>
      <c r="E96" s="66"/>
      <c r="F96" s="135" t="s">
        <v>157</v>
      </c>
      <c r="G96" s="38"/>
      <c r="H96" s="74"/>
      <c r="I96" s="164" t="str">
        <f>IF(H97=1,F95,IF(H97=2,F97," "))</f>
        <v>WRZOSEK Michał</v>
      </c>
      <c r="J96" s="165"/>
      <c r="K96" s="78"/>
      <c r="L96" s="44"/>
      <c r="M96" s="45"/>
      <c r="N96" s="125">
        <v>1</v>
      </c>
      <c r="O96" s="120"/>
      <c r="P96" s="46"/>
    </row>
    <row r="97" spans="1:16" ht="20.100000000000001" customHeight="1">
      <c r="D97" s="81">
        <v>5</v>
      </c>
      <c r="E97" s="65"/>
      <c r="F97" s="164" t="str">
        <f>IF(H42=1,F45,IF(H42=2,F41," "))</f>
        <v>WRZOSEK Michał</v>
      </c>
      <c r="G97" s="165"/>
      <c r="H97" s="125">
        <v>2</v>
      </c>
      <c r="I97" s="166"/>
      <c r="J97" s="166"/>
      <c r="K97" s="80"/>
      <c r="L97" s="42"/>
      <c r="M97" s="43"/>
      <c r="N97" s="80"/>
    </row>
    <row r="98" spans="1:16" s="1" customFormat="1" ht="20.100000000000001" customHeight="1">
      <c r="A98" s="5"/>
      <c r="B98" s="8"/>
      <c r="C98" s="8"/>
      <c r="D98" s="53"/>
      <c r="E98" s="61"/>
      <c r="F98" s="6"/>
      <c r="G98" s="5"/>
      <c r="H98" s="61"/>
      <c r="I98" s="6"/>
      <c r="J98" s="82" t="s">
        <v>2</v>
      </c>
      <c r="K98" s="79"/>
      <c r="L98" s="176" t="str">
        <f>IF(K14=1,I19,IF(K14=2,I11," "))</f>
        <v>SAULEWICZ Jan</v>
      </c>
      <c r="M98" s="181"/>
      <c r="N98" s="61"/>
      <c r="O98" s="12"/>
      <c r="P98" s="6"/>
    </row>
    <row r="99" spans="1:16" ht="20.100000000000001" customHeight="1">
      <c r="A99" s="82" t="s">
        <v>50</v>
      </c>
      <c r="B99" s="9"/>
      <c r="C99" s="170" t="str">
        <f>IF(E40=1,C42,IF(E40=2,C40," "))</f>
        <v>LIPIŃSKI Teofil</v>
      </c>
      <c r="D99" s="171"/>
      <c r="E99" s="127">
        <v>1</v>
      </c>
      <c r="F99" s="172"/>
      <c r="G99" s="172"/>
    </row>
    <row r="100" spans="1:16" ht="20.100000000000001" customHeight="1">
      <c r="C100" s="134" t="s">
        <v>147</v>
      </c>
      <c r="D100" s="56"/>
      <c r="E100" s="62"/>
      <c r="F100" s="173" t="str">
        <f>IF(E99=1,C99,IF(E99=2,C101," "))</f>
        <v>LIPIŃSKI Teofil</v>
      </c>
      <c r="G100" s="174"/>
      <c r="H100" s="127">
        <v>1</v>
      </c>
      <c r="I100" s="172"/>
      <c r="J100" s="172"/>
      <c r="N100" s="94"/>
      <c r="P100" s="12"/>
    </row>
    <row r="101" spans="1:16" ht="20.100000000000001" customHeight="1">
      <c r="A101" s="82" t="s">
        <v>57</v>
      </c>
      <c r="B101" s="16"/>
      <c r="C101" s="164" t="str">
        <f>IF(E46=1,C46,IF(E46=2,C44," "))</f>
        <v>SZYMANOWSKI Jakub</v>
      </c>
      <c r="D101" s="165"/>
      <c r="E101" s="66"/>
      <c r="F101" s="135" t="s">
        <v>158</v>
      </c>
      <c r="G101" s="38"/>
      <c r="H101" s="67"/>
      <c r="I101" s="173" t="str">
        <f>IF(H100=1,F100,IF(H100=2,F102," "))</f>
        <v>LIPIŃSKI Teofil</v>
      </c>
      <c r="J101" s="174"/>
      <c r="N101" s="75"/>
      <c r="O101" s="5"/>
      <c r="P101" s="1"/>
    </row>
    <row r="102" spans="1:16" ht="20.100000000000001" customHeight="1">
      <c r="A102" s="72"/>
      <c r="B102" s="20"/>
      <c r="C102" s="15"/>
      <c r="D102" s="81" t="s">
        <v>56</v>
      </c>
      <c r="E102" s="65"/>
      <c r="F102" s="164" t="str">
        <f>IF(H36=1,F37,IF(H36=2,F33," "))</f>
        <v>ZABOROWSKI Szymon</v>
      </c>
      <c r="G102" s="165"/>
      <c r="H102" s="64"/>
      <c r="I102" s="15"/>
      <c r="J102" s="17"/>
      <c r="K102" s="127">
        <v>2</v>
      </c>
      <c r="L102" s="175"/>
      <c r="M102" s="175"/>
    </row>
    <row r="103" spans="1:16" ht="20.100000000000001" customHeight="1">
      <c r="A103" s="72"/>
      <c r="B103" s="39"/>
      <c r="C103" s="40"/>
      <c r="D103" s="57"/>
      <c r="F103" s="15"/>
      <c r="G103" s="41"/>
      <c r="H103" s="68"/>
      <c r="I103" s="135" t="s">
        <v>167</v>
      </c>
      <c r="J103" s="92"/>
      <c r="K103" s="67"/>
      <c r="L103" s="168" t="str">
        <f>IF(K102=1,I101,IF(K102=2,I106," "))</f>
        <v>SOKOŁOWSKI Fabian</v>
      </c>
      <c r="M103" s="169"/>
    </row>
    <row r="104" spans="1:16" ht="20.100000000000001" customHeight="1">
      <c r="A104" s="82" t="s">
        <v>58</v>
      </c>
      <c r="B104" s="9"/>
      <c r="C104" s="170" t="str">
        <f>IF(E48=1,C50,IF(E48=2,C48," "))</f>
        <v>SARGALSKI Filip</v>
      </c>
      <c r="D104" s="171"/>
      <c r="E104" s="127">
        <v>2</v>
      </c>
      <c r="F104" s="172"/>
      <c r="G104" s="172"/>
      <c r="H104" s="64"/>
      <c r="I104" s="15"/>
      <c r="J104" s="17"/>
      <c r="L104" s="42"/>
      <c r="M104" s="43"/>
    </row>
    <row r="105" spans="1:16" ht="20.100000000000001" customHeight="1">
      <c r="C105" s="134" t="s">
        <v>148</v>
      </c>
      <c r="D105" s="56"/>
      <c r="E105" s="62"/>
      <c r="F105" s="173" t="str">
        <f>IF(E104=1,C104,IF(E104=2,C106," "))</f>
        <v>ORŁOWSKI Michał</v>
      </c>
      <c r="G105" s="174"/>
      <c r="H105" s="64"/>
      <c r="I105" s="15"/>
      <c r="J105" s="17"/>
      <c r="K105" s="77"/>
      <c r="L105" s="135" t="s">
        <v>177</v>
      </c>
      <c r="M105" s="32"/>
      <c r="N105" s="93"/>
      <c r="O105" s="176" t="str">
        <f>IF(N106=1,L103,IF(N106=2,L108," "))</f>
        <v>ZAJUL Maciej</v>
      </c>
      <c r="P105" s="176"/>
    </row>
    <row r="106" spans="1:16" ht="20.100000000000001" customHeight="1">
      <c r="A106" s="82" t="s">
        <v>59</v>
      </c>
      <c r="B106" s="16"/>
      <c r="C106" s="164" t="str">
        <f>IF(E54=1,C54,IF(E54=2,C52," "))</f>
        <v>ORŁOWSKI Michał</v>
      </c>
      <c r="D106" s="165"/>
      <c r="E106" s="66"/>
      <c r="F106" s="135" t="s">
        <v>159</v>
      </c>
      <c r="G106" s="38"/>
      <c r="H106" s="74"/>
      <c r="I106" s="164" t="str">
        <f>IF(H107=1,F105,IF(H107=2,F107," "))</f>
        <v>SOKOŁOWSKI Fabian</v>
      </c>
      <c r="J106" s="165"/>
      <c r="K106" s="78"/>
      <c r="L106" s="44"/>
      <c r="M106" s="45"/>
      <c r="N106" s="125">
        <v>2</v>
      </c>
      <c r="O106" s="180"/>
      <c r="P106" s="180"/>
    </row>
    <row r="107" spans="1:16" ht="20.100000000000001" customHeight="1">
      <c r="A107" s="72"/>
      <c r="B107" s="20"/>
      <c r="C107" s="15"/>
      <c r="D107" s="81" t="s">
        <v>55</v>
      </c>
      <c r="E107" s="65"/>
      <c r="F107" s="164" t="str">
        <f>IF(H26=1,F29,IF(H26=2,F25," "))</f>
        <v>SOKOŁOWSKI Fabian</v>
      </c>
      <c r="G107" s="165"/>
      <c r="H107" s="125">
        <v>2</v>
      </c>
      <c r="I107" s="166"/>
      <c r="J107" s="166"/>
      <c r="K107" s="77"/>
      <c r="L107" s="22"/>
      <c r="M107" s="32"/>
      <c r="N107" s="80"/>
      <c r="O107" s="42"/>
      <c r="P107" s="42"/>
    </row>
    <row r="108" spans="1:16" ht="20.100000000000001" customHeight="1">
      <c r="A108" s="72"/>
      <c r="B108" s="39"/>
      <c r="C108" s="40"/>
      <c r="D108" s="57"/>
      <c r="E108" s="64"/>
      <c r="F108" s="15"/>
      <c r="G108" s="47"/>
      <c r="I108" s="15"/>
      <c r="J108" s="82" t="s">
        <v>52</v>
      </c>
      <c r="K108" s="79"/>
      <c r="L108" s="176" t="str">
        <f>IF(K64=1,I67,IF(K64=2,I59," "))</f>
        <v>ZAJUL Maciej</v>
      </c>
      <c r="M108" s="181"/>
      <c r="N108" s="80"/>
      <c r="O108" s="42"/>
      <c r="P108" s="42"/>
    </row>
    <row r="109" spans="1:16" ht="20.100000000000001" customHeight="1">
      <c r="A109" s="82" t="s">
        <v>60</v>
      </c>
      <c r="B109" s="9"/>
      <c r="C109" s="170" t="str">
        <f>IF(E56=1,C58,IF(E56=2,C56," "))</f>
        <v xml:space="preserve">BRODOWSKI Tobiasz </v>
      </c>
      <c r="D109" s="171"/>
      <c r="E109" s="127">
        <v>2</v>
      </c>
      <c r="F109" s="172"/>
      <c r="G109" s="172"/>
      <c r="K109" s="78"/>
      <c r="L109" s="44"/>
      <c r="M109" s="48"/>
      <c r="O109" s="15"/>
      <c r="P109" s="21"/>
    </row>
    <row r="110" spans="1:16" ht="20.100000000000001" customHeight="1">
      <c r="A110" s="72"/>
      <c r="C110" s="134" t="s">
        <v>149</v>
      </c>
      <c r="D110" s="56"/>
      <c r="E110" s="62"/>
      <c r="F110" s="173" t="str">
        <f>IF(E109=1,C109,IF(E109=2,C111," "))</f>
        <v>WALKOWIAK Wojciech</v>
      </c>
      <c r="G110" s="174"/>
      <c r="H110" s="127">
        <v>2</v>
      </c>
      <c r="I110" s="172"/>
      <c r="J110" s="172"/>
      <c r="K110" s="77"/>
      <c r="L110" s="22"/>
      <c r="M110" s="22"/>
      <c r="O110" s="15"/>
      <c r="P110" s="21"/>
    </row>
    <row r="111" spans="1:16" ht="20.100000000000001" customHeight="1">
      <c r="A111" s="82" t="s">
        <v>61</v>
      </c>
      <c r="B111" s="16"/>
      <c r="C111" s="164" t="str">
        <f>IF(E62=1,C62,IF(E62=2,C60," "))</f>
        <v>WALKOWIAK Wojciech</v>
      </c>
      <c r="D111" s="165"/>
      <c r="E111" s="66"/>
      <c r="F111" s="135" t="s">
        <v>160</v>
      </c>
      <c r="G111" s="38"/>
      <c r="H111" s="67"/>
      <c r="I111" s="173" t="str">
        <f>IF(H110=1,F110,IF(H110=2,F112," "))</f>
        <v>SZARMACH Antoni</v>
      </c>
      <c r="J111" s="174"/>
      <c r="K111" s="80"/>
      <c r="L111" s="42"/>
      <c r="M111" s="42"/>
      <c r="O111" s="15"/>
      <c r="P111" s="21"/>
    </row>
    <row r="112" spans="1:16" ht="20.100000000000001" customHeight="1">
      <c r="A112" s="71"/>
      <c r="B112" s="25"/>
      <c r="C112" s="35"/>
      <c r="D112" s="81" t="s">
        <v>54</v>
      </c>
      <c r="E112" s="65"/>
      <c r="F112" s="164" t="str">
        <f>IF(H20=1,F21,IF(H20=2,F17," "))</f>
        <v>SZARMACH Antoni</v>
      </c>
      <c r="G112" s="165"/>
      <c r="H112" s="64"/>
      <c r="I112" s="15"/>
      <c r="J112" s="17"/>
      <c r="K112" s="127">
        <v>1</v>
      </c>
      <c r="L112" s="175"/>
      <c r="M112" s="175"/>
      <c r="N112" s="77"/>
      <c r="O112" s="42"/>
      <c r="P112" s="22"/>
    </row>
    <row r="113" spans="1:16" ht="20.100000000000001" customHeight="1">
      <c r="A113" s="71"/>
      <c r="B113" s="49"/>
      <c r="C113" s="50"/>
      <c r="D113" s="58"/>
      <c r="F113" s="15"/>
      <c r="G113" s="51"/>
      <c r="H113" s="68"/>
      <c r="I113" s="135" t="s">
        <v>168</v>
      </c>
      <c r="J113" s="92"/>
      <c r="K113" s="67"/>
      <c r="L113" s="168" t="str">
        <f>IF(K112=1,I111,IF(K112=2,I116," "))</f>
        <v>SZARMACH Antoni</v>
      </c>
      <c r="M113" s="169"/>
      <c r="N113" s="77"/>
      <c r="O113" s="42"/>
      <c r="P113" s="22"/>
    </row>
    <row r="114" spans="1:16" ht="20.100000000000001" customHeight="1">
      <c r="A114" s="82" t="s">
        <v>62</v>
      </c>
      <c r="B114" s="9"/>
      <c r="C114" s="170" t="str">
        <f>IF(E64=1,C66,IF(E64=2,C64," "))</f>
        <v>CICHEWICZ Adam</v>
      </c>
      <c r="D114" s="171"/>
      <c r="E114" s="127">
        <v>1</v>
      </c>
      <c r="F114" s="172"/>
      <c r="G114" s="172"/>
      <c r="H114" s="64"/>
      <c r="I114" s="15"/>
      <c r="J114" s="17"/>
      <c r="K114" s="78"/>
      <c r="L114" s="44"/>
      <c r="M114" s="45"/>
      <c r="O114" s="42"/>
      <c r="P114" s="42"/>
    </row>
    <row r="115" spans="1:16" ht="20.100000000000001" customHeight="1">
      <c r="C115" s="15"/>
      <c r="D115" s="56"/>
      <c r="E115" s="62"/>
      <c r="F115" s="173" t="str">
        <f>IF(E114=1,C114,IF(E114=2,C116," "))</f>
        <v>CICHEWICZ Adam</v>
      </c>
      <c r="G115" s="174"/>
      <c r="H115" s="64"/>
      <c r="I115" s="15"/>
      <c r="J115" s="17"/>
      <c r="K115" s="77"/>
      <c r="L115" s="135" t="s">
        <v>178</v>
      </c>
      <c r="M115" s="32"/>
      <c r="N115" s="74"/>
      <c r="O115" s="176" t="str">
        <f>IF(N116=1,L113,IF(N116=2,L118," "))</f>
        <v>DZIKOŃSKI Dominik</v>
      </c>
      <c r="P115" s="176"/>
    </row>
    <row r="116" spans="1:16" ht="20.100000000000001" customHeight="1">
      <c r="A116" s="82" t="s">
        <v>63</v>
      </c>
      <c r="B116" s="16"/>
      <c r="C116" s="164" t="str">
        <f>IF(E70=1,C70,IF(E70=2,C68," "))</f>
        <v>wolny los</v>
      </c>
      <c r="D116" s="165"/>
      <c r="E116" s="66"/>
      <c r="F116" s="135" t="s">
        <v>161</v>
      </c>
      <c r="G116" s="38"/>
      <c r="H116" s="74"/>
      <c r="I116" s="164" t="str">
        <f>IF(H117=1,F115,IF(H117=2,F117," "))</f>
        <v>GÓRTATOWSKI Bartosz</v>
      </c>
      <c r="J116" s="165"/>
      <c r="K116" s="78"/>
      <c r="L116" s="44"/>
      <c r="M116" s="45"/>
      <c r="N116" s="125">
        <v>2</v>
      </c>
      <c r="O116" s="120"/>
      <c r="P116" s="46"/>
    </row>
    <row r="117" spans="1:16" ht="20.100000000000001" customHeight="1">
      <c r="D117" s="81" t="s">
        <v>53</v>
      </c>
      <c r="E117" s="65"/>
      <c r="F117" s="164" t="str">
        <f>IF(H10=1,F13,IF(H10=2,F9," "))</f>
        <v>GÓRTATOWSKI Bartosz</v>
      </c>
      <c r="G117" s="165"/>
      <c r="H117" s="125">
        <v>2</v>
      </c>
      <c r="I117" s="166"/>
      <c r="J117" s="166"/>
      <c r="K117" s="80"/>
      <c r="L117" s="42"/>
      <c r="M117" s="43"/>
      <c r="N117" s="80"/>
    </row>
    <row r="118" spans="1:16" s="1" customFormat="1" ht="20.100000000000001" customHeight="1">
      <c r="A118" s="5"/>
      <c r="B118" s="6"/>
      <c r="C118" s="6"/>
      <c r="D118" s="52"/>
      <c r="E118" s="61"/>
      <c r="F118" s="6"/>
      <c r="G118" s="5"/>
      <c r="H118" s="61"/>
      <c r="I118" s="6"/>
      <c r="J118" s="82" t="s">
        <v>51</v>
      </c>
      <c r="K118" s="79"/>
      <c r="L118" s="176" t="str">
        <f>IF(K46=1,I51,IF(K46=2,I43," "))</f>
        <v>DZIKOŃSKI Dominik</v>
      </c>
      <c r="M118" s="181"/>
      <c r="N118" s="61"/>
      <c r="O118" s="6"/>
      <c r="P118" s="6"/>
    </row>
    <row r="119" spans="1:16" s="1" customFormat="1" ht="39.950000000000003" customHeight="1">
      <c r="A119" s="5"/>
      <c r="B119" s="6"/>
      <c r="C119" s="6"/>
      <c r="D119" s="52"/>
      <c r="E119" s="61"/>
      <c r="F119" s="6"/>
      <c r="G119" s="5"/>
      <c r="H119" s="61"/>
      <c r="I119" s="6"/>
      <c r="J119" s="5"/>
      <c r="K119" s="61"/>
      <c r="L119" s="6"/>
      <c r="M119" s="6"/>
      <c r="N119" s="61"/>
      <c r="O119" s="6"/>
      <c r="P119" s="6"/>
    </row>
    <row r="120" spans="1:16">
      <c r="P120" s="117" t="s">
        <v>74</v>
      </c>
    </row>
  </sheetData>
  <sheetProtection selectLockedCells="1" selectUnlockedCells="1"/>
  <mergeCells count="163">
    <mergeCell ref="T44:V44"/>
    <mergeCell ref="W44:Y44"/>
    <mergeCell ref="U47:V47"/>
    <mergeCell ref="T48:V49"/>
    <mergeCell ref="X48:Y48"/>
    <mergeCell ref="C14:D14"/>
    <mergeCell ref="U50:V50"/>
    <mergeCell ref="C10:D10"/>
    <mergeCell ref="I11:J11"/>
    <mergeCell ref="A1:P1"/>
    <mergeCell ref="B6:D6"/>
    <mergeCell ref="E6:G6"/>
    <mergeCell ref="H6:J6"/>
    <mergeCell ref="K6:M6"/>
    <mergeCell ref="N6:P6"/>
    <mergeCell ref="L15:M15"/>
    <mergeCell ref="A3:P3"/>
    <mergeCell ref="A4:P4"/>
    <mergeCell ref="C20:D20"/>
    <mergeCell ref="C8:D8"/>
    <mergeCell ref="F9:G9"/>
    <mergeCell ref="N7:P7"/>
    <mergeCell ref="I19:J19"/>
    <mergeCell ref="C12:D12"/>
    <mergeCell ref="F13:G13"/>
    <mergeCell ref="F21:G21"/>
    <mergeCell ref="O23:P23"/>
    <mergeCell ref="C16:D16"/>
    <mergeCell ref="F17:G17"/>
    <mergeCell ref="C18:D18"/>
    <mergeCell ref="C22:D22"/>
    <mergeCell ref="N36:P36"/>
    <mergeCell ref="F37:G37"/>
    <mergeCell ref="C24:D24"/>
    <mergeCell ref="C28:D28"/>
    <mergeCell ref="F29:G29"/>
    <mergeCell ref="C30:D30"/>
    <mergeCell ref="N37:P37"/>
    <mergeCell ref="C32:D32"/>
    <mergeCell ref="C38:D38"/>
    <mergeCell ref="F33:G33"/>
    <mergeCell ref="I35:J35"/>
    <mergeCell ref="I43:J43"/>
    <mergeCell ref="C34:D34"/>
    <mergeCell ref="C36:D36"/>
    <mergeCell ref="F45:G45"/>
    <mergeCell ref="F39:G39"/>
    <mergeCell ref="O39:P39"/>
    <mergeCell ref="C40:D40"/>
    <mergeCell ref="F41:G41"/>
    <mergeCell ref="C42:D42"/>
    <mergeCell ref="O55:P55"/>
    <mergeCell ref="C56:D56"/>
    <mergeCell ref="F57:G57"/>
    <mergeCell ref="C50:D50"/>
    <mergeCell ref="I51:J51"/>
    <mergeCell ref="C52:D52"/>
    <mergeCell ref="F53:G53"/>
    <mergeCell ref="C54:D54"/>
    <mergeCell ref="F65:G65"/>
    <mergeCell ref="C58:D58"/>
    <mergeCell ref="I59:J59"/>
    <mergeCell ref="C60:D60"/>
    <mergeCell ref="F61:G61"/>
    <mergeCell ref="C62:D62"/>
    <mergeCell ref="N77:P77"/>
    <mergeCell ref="C79:D79"/>
    <mergeCell ref="F79:G79"/>
    <mergeCell ref="F80:G80"/>
    <mergeCell ref="I80:J80"/>
    <mergeCell ref="B77:D77"/>
    <mergeCell ref="E77:G77"/>
    <mergeCell ref="H77:J77"/>
    <mergeCell ref="K77:M77"/>
    <mergeCell ref="C81:D81"/>
    <mergeCell ref="I81:J81"/>
    <mergeCell ref="F82:G82"/>
    <mergeCell ref="L82:M82"/>
    <mergeCell ref="L83:M83"/>
    <mergeCell ref="C84:D84"/>
    <mergeCell ref="F84:G84"/>
    <mergeCell ref="O85:P85"/>
    <mergeCell ref="C86:D86"/>
    <mergeCell ref="I86:J86"/>
    <mergeCell ref="O86:P86"/>
    <mergeCell ref="F87:G87"/>
    <mergeCell ref="I87:J87"/>
    <mergeCell ref="F85:G85"/>
    <mergeCell ref="F90:G90"/>
    <mergeCell ref="I90:J90"/>
    <mergeCell ref="C91:D91"/>
    <mergeCell ref="I91:J91"/>
    <mergeCell ref="L88:M88"/>
    <mergeCell ref="C89:D89"/>
    <mergeCell ref="F89:G89"/>
    <mergeCell ref="O95:P95"/>
    <mergeCell ref="C96:D96"/>
    <mergeCell ref="I96:J96"/>
    <mergeCell ref="F97:G97"/>
    <mergeCell ref="I97:J97"/>
    <mergeCell ref="L98:M98"/>
    <mergeCell ref="F92:G92"/>
    <mergeCell ref="L92:M92"/>
    <mergeCell ref="L93:M93"/>
    <mergeCell ref="C94:D94"/>
    <mergeCell ref="F94:G94"/>
    <mergeCell ref="I100:J100"/>
    <mergeCell ref="C99:D99"/>
    <mergeCell ref="L118:M118"/>
    <mergeCell ref="L108:M108"/>
    <mergeCell ref="C109:D109"/>
    <mergeCell ref="F109:G109"/>
    <mergeCell ref="F110:G110"/>
    <mergeCell ref="I110:J110"/>
    <mergeCell ref="F114:G114"/>
    <mergeCell ref="C111:D111"/>
    <mergeCell ref="I111:J111"/>
    <mergeCell ref="F107:G107"/>
    <mergeCell ref="F105:G105"/>
    <mergeCell ref="O105:P105"/>
    <mergeCell ref="C106:D106"/>
    <mergeCell ref="I106:J106"/>
    <mergeCell ref="O106:P106"/>
    <mergeCell ref="I107:J107"/>
    <mergeCell ref="F115:G115"/>
    <mergeCell ref="O115:P115"/>
    <mergeCell ref="I116:J116"/>
    <mergeCell ref="A75:P75"/>
    <mergeCell ref="C116:D116"/>
    <mergeCell ref="F112:G112"/>
    <mergeCell ref="L112:M112"/>
    <mergeCell ref="L113:M113"/>
    <mergeCell ref="C114:D114"/>
    <mergeCell ref="L103:M103"/>
    <mergeCell ref="C104:D104"/>
    <mergeCell ref="F104:G104"/>
    <mergeCell ref="F100:G100"/>
    <mergeCell ref="F99:G99"/>
    <mergeCell ref="F95:G95"/>
    <mergeCell ref="F102:G102"/>
    <mergeCell ref="L102:M102"/>
    <mergeCell ref="C101:D101"/>
    <mergeCell ref="I101:J101"/>
    <mergeCell ref="A74:P74"/>
    <mergeCell ref="F117:G117"/>
    <mergeCell ref="I117:J117"/>
    <mergeCell ref="C44:D44"/>
    <mergeCell ref="A72:P72"/>
    <mergeCell ref="C70:D70"/>
    <mergeCell ref="C66:D66"/>
    <mergeCell ref="I67:J67"/>
    <mergeCell ref="C68:D68"/>
    <mergeCell ref="F69:G69"/>
    <mergeCell ref="L63:M63"/>
    <mergeCell ref="C64:D64"/>
    <mergeCell ref="L31:M31"/>
    <mergeCell ref="F25:G25"/>
    <mergeCell ref="C26:D26"/>
    <mergeCell ref="I27:J27"/>
    <mergeCell ref="C46:D46"/>
    <mergeCell ref="L47:M47"/>
    <mergeCell ref="C48:D48"/>
    <mergeCell ref="F49:G49"/>
  </mergeCells>
  <phoneticPr fontId="3" type="noConversion"/>
  <printOptions horizontalCentered="1" verticalCentered="1"/>
  <pageMargins left="0.39370078740157483" right="0.39370078740157483" top="0.43307086614173229" bottom="0.19685039370078741" header="0" footer="0"/>
  <pageSetup paperSize="9" scale="39" fitToHeight="2" orientation="portrait" horizontalDpi="4294967293" verticalDpi="4294967293" r:id="rId1"/>
  <headerFooter alignWithMargins="0"/>
  <rowBreaks count="1" manualBreakCount="1">
    <brk id="7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8"/>
  <sheetViews>
    <sheetView zoomScale="80" zoomScaleNormal="80" workbookViewId="0">
      <selection activeCell="A13" sqref="A13"/>
    </sheetView>
  </sheetViews>
  <sheetFormatPr defaultRowHeight="12.75"/>
  <cols>
    <col min="1" max="1" width="19.5703125" style="1" customWidth="1"/>
    <col min="2" max="2" width="15.7109375" style="105" customWidth="1"/>
    <col min="3" max="3" width="106.85546875" style="98" customWidth="1"/>
    <col min="4" max="4" width="19.5703125" style="1" customWidth="1"/>
    <col min="5" max="16384" width="9.140625" style="1"/>
  </cols>
  <sheetData>
    <row r="1" spans="1:4" ht="43.5" customHeight="1">
      <c r="A1" s="167"/>
      <c r="B1" s="201"/>
      <c r="C1" s="201"/>
      <c r="D1" s="201"/>
    </row>
    <row r="2" spans="1:4" ht="15" customHeight="1" thickBot="1"/>
    <row r="3" spans="1:4" ht="28.5" customHeight="1" thickBot="1">
      <c r="A3" s="161" t="s">
        <v>182</v>
      </c>
      <c r="B3" s="162"/>
      <c r="C3" s="162"/>
      <c r="D3" s="163"/>
    </row>
    <row r="4" spans="1:4" s="99" customFormat="1" ht="24.95" customHeight="1" thickBot="1">
      <c r="A4" s="202" t="s">
        <v>67</v>
      </c>
      <c r="B4" s="203"/>
      <c r="C4" s="203"/>
      <c r="D4" s="204"/>
    </row>
    <row r="5" spans="1:4" s="99" customFormat="1" ht="24.95" customHeight="1">
      <c r="B5" s="106"/>
      <c r="C5" s="101"/>
    </row>
    <row r="6" spans="1:4" s="99" customFormat="1" ht="24.95" customHeight="1">
      <c r="A6" s="102"/>
      <c r="B6" s="123" t="s">
        <v>64</v>
      </c>
      <c r="C6" s="122" t="s">
        <v>17</v>
      </c>
      <c r="D6" s="102"/>
    </row>
    <row r="7" spans="1:4" s="99" customFormat="1" ht="24.95" customHeight="1">
      <c r="B7" s="106"/>
      <c r="C7" s="101"/>
    </row>
    <row r="8" spans="1:4" s="99" customFormat="1" ht="24.95" customHeight="1">
      <c r="B8" s="124" t="s">
        <v>16</v>
      </c>
      <c r="C8" s="128" t="str">
        <f ca="1">IF(turniej!N40=1,turniej!O23,IF(turniej!N40=2,turniej!O55," "))</f>
        <v>STEFANOWICZ Oleg</v>
      </c>
    </row>
    <row r="9" spans="1:4" s="99" customFormat="1" ht="24.95" customHeight="1">
      <c r="B9" s="107" t="s">
        <v>15</v>
      </c>
      <c r="C9" s="129" t="str">
        <f ca="1">IF(turniej!N40=1,turniej!O55,IF(turniej!N40=2,turniej!O23," "))</f>
        <v xml:space="preserve">SMURZYŃSKI Mateusz </v>
      </c>
    </row>
    <row r="10" spans="1:4" s="99" customFormat="1" ht="24.95" customHeight="1">
      <c r="B10" s="124" t="s">
        <v>19</v>
      </c>
      <c r="C10" s="128" t="str">
        <f ca="1">IF(turniej!N56=1,turniej!L63,IF(turniej!N56=2,turniej!L47," "))</f>
        <v>KEMPKA Iwo</v>
      </c>
    </row>
    <row r="11" spans="1:4" s="99" customFormat="1" ht="24.95" customHeight="1">
      <c r="B11" s="107" t="s">
        <v>20</v>
      </c>
      <c r="C11" s="129" t="str">
        <f ca="1">IF(turniej!N24=1,turniej!L31,IF(turniej!N24=2,turniej!L15," "))</f>
        <v>ROCHON Grzegorz</v>
      </c>
    </row>
    <row r="12" spans="1:4" s="99" customFormat="1" ht="24.95" customHeight="1">
      <c r="B12" s="124" t="s">
        <v>82</v>
      </c>
      <c r="C12" s="128" t="s">
        <v>93</v>
      </c>
    </row>
    <row r="13" spans="1:4" s="99" customFormat="1" ht="24.95" customHeight="1">
      <c r="B13" s="107"/>
      <c r="C13" s="129" t="str">
        <f ca="1">IF(turniej!K46=1,turniej!I51,IF(turniej!K46=2,turniej!I43," "))</f>
        <v>DZIKOŃSKI Dominik</v>
      </c>
    </row>
    <row r="14" spans="1:4" s="99" customFormat="1" ht="24.95" customHeight="1">
      <c r="B14" s="124"/>
      <c r="C14" s="128" t="str">
        <f ca="1">IF(turniej!K64=1,turniej!I67,IF(turniej!K64=2,turniej!I59," "))</f>
        <v>ZAJUL Maciej</v>
      </c>
    </row>
    <row r="15" spans="1:4" s="99" customFormat="1" ht="24.95" customHeight="1">
      <c r="B15" s="107"/>
      <c r="C15" s="129" t="s">
        <v>112</v>
      </c>
    </row>
    <row r="16" spans="1:4" s="99" customFormat="1" ht="24.95" customHeight="1">
      <c r="B16" s="124" t="s">
        <v>68</v>
      </c>
      <c r="C16" s="128" t="str">
        <f ca="1">IF(turniej!N116=1,turniej!L118,IF(turniej!N116=2,turniej!L113," "))</f>
        <v>SZARMACH Antoni</v>
      </c>
    </row>
    <row r="17" spans="2:3" s="99" customFormat="1" ht="24.95" customHeight="1">
      <c r="B17" s="107"/>
      <c r="C17" s="129" t="str">
        <f ca="1">IF(turniej!N86=1,turniej!L88,IF(turniej!N86=2,turniej!L83," "))</f>
        <v>PIOTRKOWSKI Rafał</v>
      </c>
    </row>
    <row r="18" spans="2:3" s="99" customFormat="1" ht="24.95" customHeight="1">
      <c r="B18" s="124"/>
      <c r="C18" s="128" t="str">
        <f ca="1">IF(turniej!N96=1,turniej!L98,IF(turniej!N96=2,turniej!L93," "))</f>
        <v>SAULEWICZ Jan</v>
      </c>
    </row>
    <row r="19" spans="2:3" s="99" customFormat="1" ht="24.95" customHeight="1">
      <c r="B19" s="107"/>
      <c r="C19" s="129" t="str">
        <f ca="1">IF(turniej!N106=1,turniej!L108,IF(turniej!N106=2,turniej!L103," "))</f>
        <v>SOKOŁOWSKI Fabian</v>
      </c>
    </row>
    <row r="20" spans="2:3" s="99" customFormat="1" ht="24.95" customHeight="1">
      <c r="B20" s="124" t="s">
        <v>69</v>
      </c>
      <c r="C20" s="128" t="str">
        <f ca="1">IF(turniej!K102=1,turniej!I106,IF(turniej!K102=2,turniej!I101," "))</f>
        <v>LIPIŃSKI Teofil</v>
      </c>
    </row>
    <row r="21" spans="2:3" s="99" customFormat="1" ht="24.95" customHeight="1">
      <c r="B21" s="107"/>
      <c r="C21" s="129" t="str">
        <f ca="1">IF(turniej!K92=1,turniej!I96,IF(turniej!K92=2,turniej!I91," "))</f>
        <v>WRZOSEK Michał</v>
      </c>
    </row>
    <row r="22" spans="2:3" s="99" customFormat="1" ht="24.95" customHeight="1">
      <c r="B22" s="124"/>
      <c r="C22" s="128" t="str">
        <f ca="1">IF(turniej!K82=1,turniej!I86,IF(turniej!K82=2,turniej!I81," "))</f>
        <v>MARKOWSKI Mateusz</v>
      </c>
    </row>
    <row r="23" spans="2:3" s="99" customFormat="1" ht="24.95" customHeight="1">
      <c r="B23" s="107"/>
      <c r="C23" s="129" t="str">
        <f ca="1">IF(turniej!K112=1,turniej!I116,IF(turniej!K112=2,turniej!I111," "))</f>
        <v>GÓRTATOWSKI Bartosz</v>
      </c>
    </row>
    <row r="24" spans="2:3" s="99" customFormat="1" ht="24.95" customHeight="1">
      <c r="B24" s="124" t="s">
        <v>70</v>
      </c>
      <c r="C24" s="128" t="str">
        <f ca="1">IF(turniej!H80=1,turniej!F82,IF(turniej!H80=2,turniej!F80," "))</f>
        <v>CICHEWICZ Karol</v>
      </c>
    </row>
    <row r="25" spans="2:3" s="99" customFormat="1" ht="24.95" customHeight="1">
      <c r="B25" s="107"/>
      <c r="C25" s="129" t="str">
        <f ca="1">IF(turniej!H117=1,turniej!F117,IF(turniej!H117=2,turniej!F115," "))</f>
        <v>CICHEWICZ Adam</v>
      </c>
    </row>
    <row r="26" spans="2:3" s="99" customFormat="1" ht="24.95" customHeight="1">
      <c r="B26" s="124"/>
      <c r="C26" s="128" t="str">
        <f ca="1">IF(turniej!H100=1,turniej!F102,IF(turniej!H100=2,turniej!F100," "))</f>
        <v>ZABOROWSKI Szymon</v>
      </c>
    </row>
    <row r="27" spans="2:3" s="99" customFormat="1" ht="24.95" customHeight="1">
      <c r="B27" s="107"/>
      <c r="C27" s="129" t="str">
        <f ca="1">IF(turniej!H97=1,turniej!F97,IF(turniej!H97=2,turniej!F95," "))</f>
        <v xml:space="preserve"> </v>
      </c>
    </row>
    <row r="28" spans="2:3" s="99" customFormat="1" ht="24.95" customHeight="1">
      <c r="B28" s="124"/>
      <c r="C28" s="128" t="str">
        <f ca="1">IF(turniej!H90=1,turniej!F92,IF(turniej!H90=2,turniej!F90," "))</f>
        <v>CHODAŃ Igor</v>
      </c>
    </row>
    <row r="29" spans="2:3" s="99" customFormat="1" ht="24.95" customHeight="1">
      <c r="B29" s="107"/>
      <c r="C29" s="129" t="str">
        <f ca="1">IF(turniej!H107=1,turniej!F107,IF(turniej!H107=2,turniej!F105," "))</f>
        <v>ORŁOWSKI Michał</v>
      </c>
    </row>
    <row r="30" spans="2:3" s="99" customFormat="1" ht="24.95" customHeight="1">
      <c r="B30" s="124"/>
      <c r="C30" s="128" t="str">
        <f ca="1">IF(turniej!H110=1,turniej!F112,IF(turniej!H110=2,turniej!F110," "))</f>
        <v>WALKOWIAK Wojciech</v>
      </c>
    </row>
    <row r="31" spans="2:3" s="99" customFormat="1" ht="24.95" customHeight="1">
      <c r="B31" s="107"/>
      <c r="C31" s="129" t="str">
        <f ca="1">IF(turniej!H87=1,turniej!F87,IF(turniej!H87=2,turniej!F85," "))</f>
        <v>ŁĘT Norbert</v>
      </c>
    </row>
    <row r="32" spans="2:3" s="99" customFormat="1" ht="24.95" customHeight="1">
      <c r="B32" s="124" t="s">
        <v>71</v>
      </c>
      <c r="C32" s="128" t="str">
        <f ca="1">IF(turniej!E84=1,turniej!C86,IF(turniej!E84=2,turniej!C84," "))</f>
        <v>KARCZEWSKI Szymon</v>
      </c>
    </row>
    <row r="33" spans="2:4" s="99" customFormat="1" ht="24.95" customHeight="1">
      <c r="B33" s="107"/>
      <c r="C33" s="129" t="str">
        <f ca="1">IF(turniej!E109=1,turniej!C111,IF(turniej!E109=2,turniej!C109," "))</f>
        <v xml:space="preserve">BRODOWSKI Tobiasz </v>
      </c>
    </row>
    <row r="34" spans="2:4" s="99" customFormat="1" ht="24.95" customHeight="1">
      <c r="B34" s="124"/>
      <c r="C34" s="128" t="str">
        <f ca="1">IF(turniej!E104=1,turniej!C106,IF(turniej!E104=2,turniej!C104," "))</f>
        <v>SARGALSKI Filip</v>
      </c>
    </row>
    <row r="35" spans="2:4" s="99" customFormat="1" ht="24.95" customHeight="1">
      <c r="B35" s="107"/>
      <c r="C35" s="129" t="str">
        <f ca="1">IF(turniej!E89=1,turniej!C91,IF(turniej!E89=2,turniej!C89," "))</f>
        <v>SADOWSKI Antoni</v>
      </c>
    </row>
    <row r="36" spans="2:4" s="99" customFormat="1" ht="24.95" customHeight="1">
      <c r="B36" s="124"/>
      <c r="C36" s="128" t="str">
        <f ca="1">IF(turniej!E94=1,turniej!C96,IF(turniej!E94=2,turniej!C94," "))</f>
        <v xml:space="preserve"> </v>
      </c>
    </row>
    <row r="37" spans="2:4" s="99" customFormat="1" ht="24.95" customHeight="1">
      <c r="B37" s="107"/>
      <c r="C37" s="129" t="str">
        <f ca="1">IF(turniej!E99=1,turniej!C101,IF(turniej!E99=2,turniej!C99," "))</f>
        <v>SZYMANOWSKI Jakub</v>
      </c>
    </row>
    <row r="38" spans="2:4" s="99" customFormat="1" ht="24.95" customHeight="1">
      <c r="B38" s="124"/>
      <c r="C38" s="128" t="str">
        <f ca="1">IF(turniej!E114=1,turniej!C116,IF(turniej!E114=2,turniej!C114," "))</f>
        <v>wolny los</v>
      </c>
    </row>
    <row r="39" spans="2:4" s="99" customFormat="1" ht="24.95" customHeight="1">
      <c r="B39" s="107"/>
      <c r="C39" s="129" t="str">
        <f ca="1">IF(turniej!E79=1,turniej!C81,IF(turniej!E79=2,turniej!C79," "))</f>
        <v>wolny los</v>
      </c>
    </row>
    <row r="40" spans="2:4" s="99" customFormat="1" ht="20.100000000000001" customHeight="1">
      <c r="B40" s="106"/>
      <c r="C40" s="101"/>
    </row>
    <row r="41" spans="2:4" s="99" customFormat="1" ht="20.100000000000001" customHeight="1">
      <c r="B41" s="106"/>
      <c r="C41" s="101"/>
      <c r="D41" s="117" t="s">
        <v>74</v>
      </c>
    </row>
    <row r="42" spans="2:4" s="99" customFormat="1" ht="20.100000000000001" customHeight="1">
      <c r="B42" s="106"/>
      <c r="C42" s="101"/>
    </row>
    <row r="43" spans="2:4" s="99" customFormat="1" ht="20.100000000000001" customHeight="1">
      <c r="B43" s="106"/>
      <c r="C43" s="101"/>
    </row>
    <row r="44" spans="2:4" s="99" customFormat="1" ht="20.100000000000001" customHeight="1">
      <c r="B44" s="106"/>
      <c r="C44" s="101"/>
    </row>
    <row r="45" spans="2:4" s="99" customFormat="1" ht="20.100000000000001" customHeight="1">
      <c r="B45" s="106"/>
      <c r="C45" s="101"/>
    </row>
    <row r="46" spans="2:4" s="99" customFormat="1" ht="20.100000000000001" customHeight="1">
      <c r="B46" s="106"/>
      <c r="C46" s="101"/>
    </row>
    <row r="47" spans="2:4" s="99" customFormat="1" ht="20.100000000000001" customHeight="1">
      <c r="B47" s="106"/>
      <c r="C47" s="101"/>
    </row>
    <row r="48" spans="2:4" s="99" customFormat="1" ht="20.100000000000001" customHeight="1">
      <c r="B48" s="106"/>
      <c r="C48" s="101"/>
    </row>
    <row r="49" spans="2:3" s="99" customFormat="1" ht="20.100000000000001" customHeight="1">
      <c r="B49" s="106"/>
      <c r="C49" s="101"/>
    </row>
    <row r="50" spans="2:3" s="99" customFormat="1" ht="20.100000000000001" customHeight="1">
      <c r="B50" s="106"/>
      <c r="C50" s="101"/>
    </row>
    <row r="51" spans="2:3" s="99" customFormat="1" ht="20.100000000000001" customHeight="1">
      <c r="B51" s="106"/>
      <c r="C51" s="101"/>
    </row>
    <row r="52" spans="2:3" s="99" customFormat="1" ht="20.100000000000001" customHeight="1">
      <c r="B52" s="106"/>
      <c r="C52" s="101"/>
    </row>
    <row r="53" spans="2:3" s="99" customFormat="1" ht="20.100000000000001" customHeight="1">
      <c r="B53" s="106"/>
      <c r="C53" s="101"/>
    </row>
    <row r="54" spans="2:3" s="99" customFormat="1" ht="20.100000000000001" customHeight="1">
      <c r="B54" s="106"/>
      <c r="C54" s="101"/>
    </row>
    <row r="55" spans="2:3" s="99" customFormat="1" ht="20.100000000000001" customHeight="1">
      <c r="B55" s="106"/>
      <c r="C55" s="101"/>
    </row>
    <row r="56" spans="2:3" s="99" customFormat="1" ht="20.100000000000001" customHeight="1">
      <c r="B56" s="106"/>
      <c r="C56" s="101"/>
    </row>
    <row r="57" spans="2:3" s="99" customFormat="1" ht="20.100000000000001" customHeight="1">
      <c r="B57" s="106"/>
      <c r="C57" s="101"/>
    </row>
    <row r="58" spans="2:3" s="99" customFormat="1" ht="20.100000000000001" customHeight="1">
      <c r="B58" s="106"/>
      <c r="C58" s="101"/>
    </row>
    <row r="59" spans="2:3" s="99" customFormat="1" ht="20.100000000000001" customHeight="1">
      <c r="B59" s="106"/>
      <c r="C59" s="101"/>
    </row>
    <row r="60" spans="2:3" s="99" customFormat="1" ht="20.100000000000001" customHeight="1">
      <c r="B60" s="106"/>
      <c r="C60" s="101"/>
    </row>
    <row r="61" spans="2:3" s="99" customFormat="1" ht="20.100000000000001" customHeight="1">
      <c r="B61" s="106"/>
      <c r="C61" s="101"/>
    </row>
    <row r="62" spans="2:3" s="99" customFormat="1" ht="20.100000000000001" customHeight="1">
      <c r="B62" s="106"/>
      <c r="C62" s="101"/>
    </row>
    <row r="63" spans="2:3" s="99" customFormat="1" ht="20.100000000000001" customHeight="1">
      <c r="B63" s="106"/>
      <c r="C63" s="101"/>
    </row>
    <row r="64" spans="2:3" s="99" customFormat="1" ht="20.100000000000001" customHeight="1">
      <c r="B64" s="106"/>
      <c r="C64" s="101"/>
    </row>
    <row r="65" spans="2:3" s="99" customFormat="1" ht="20.100000000000001" customHeight="1">
      <c r="B65" s="106"/>
      <c r="C65" s="101"/>
    </row>
    <row r="66" spans="2:3" s="99" customFormat="1" ht="20.100000000000001" customHeight="1">
      <c r="B66" s="106"/>
      <c r="C66" s="101"/>
    </row>
    <row r="67" spans="2:3" s="99" customFormat="1" ht="20.100000000000001" customHeight="1">
      <c r="B67" s="106"/>
      <c r="C67" s="101"/>
    </row>
    <row r="68" spans="2:3" s="99" customFormat="1" ht="20.100000000000001" customHeight="1">
      <c r="B68" s="106"/>
      <c r="C68" s="101"/>
    </row>
    <row r="69" spans="2:3" s="99" customFormat="1" ht="20.100000000000001" customHeight="1">
      <c r="B69" s="106"/>
      <c r="C69" s="101"/>
    </row>
    <row r="70" spans="2:3" s="99" customFormat="1" ht="20.100000000000001" customHeight="1">
      <c r="B70" s="106"/>
      <c r="C70" s="101"/>
    </row>
    <row r="71" spans="2:3" s="99" customFormat="1" ht="20.100000000000001" customHeight="1">
      <c r="B71" s="106"/>
      <c r="C71" s="101"/>
    </row>
    <row r="72" spans="2:3" s="99" customFormat="1" ht="20.100000000000001" customHeight="1">
      <c r="B72" s="106"/>
      <c r="C72" s="101"/>
    </row>
    <row r="73" spans="2:3" s="99" customFormat="1" ht="20.100000000000001" customHeight="1">
      <c r="B73" s="106"/>
      <c r="C73" s="101"/>
    </row>
    <row r="74" spans="2:3" s="99" customFormat="1" ht="20.100000000000001" customHeight="1">
      <c r="B74" s="106"/>
      <c r="C74" s="101"/>
    </row>
    <row r="75" spans="2:3" s="99" customFormat="1" ht="20.100000000000001" customHeight="1">
      <c r="B75" s="106"/>
      <c r="C75" s="101"/>
    </row>
    <row r="76" spans="2:3" s="99" customFormat="1" ht="20.100000000000001" customHeight="1">
      <c r="B76" s="106"/>
      <c r="C76" s="101"/>
    </row>
    <row r="77" spans="2:3" s="99" customFormat="1" ht="20.100000000000001" customHeight="1">
      <c r="B77" s="106"/>
      <c r="C77" s="101"/>
    </row>
    <row r="78" spans="2:3" s="99" customFormat="1" ht="20.100000000000001" customHeight="1">
      <c r="B78" s="106"/>
      <c r="C78" s="101"/>
    </row>
    <row r="79" spans="2:3" s="99" customFormat="1" ht="20.100000000000001" customHeight="1">
      <c r="B79" s="106"/>
      <c r="C79" s="101"/>
    </row>
    <row r="80" spans="2:3" s="99" customFormat="1" ht="20.100000000000001" customHeight="1">
      <c r="B80" s="106"/>
      <c r="C80" s="101"/>
    </row>
    <row r="81" spans="2:3" s="99" customFormat="1" ht="20.100000000000001" customHeight="1">
      <c r="B81" s="106"/>
      <c r="C81" s="101"/>
    </row>
    <row r="82" spans="2:3" s="99" customFormat="1" ht="20.100000000000001" customHeight="1">
      <c r="B82" s="106"/>
      <c r="C82" s="101"/>
    </row>
    <row r="83" spans="2:3" s="99" customFormat="1" ht="21">
      <c r="B83" s="106"/>
      <c r="C83" s="101"/>
    </row>
    <row r="84" spans="2:3" s="99" customFormat="1" ht="21">
      <c r="B84" s="106"/>
      <c r="C84" s="101"/>
    </row>
    <row r="85" spans="2:3" s="99" customFormat="1" ht="21">
      <c r="B85" s="106"/>
      <c r="C85" s="101"/>
    </row>
    <row r="86" spans="2:3" s="99" customFormat="1" ht="21">
      <c r="B86" s="106"/>
      <c r="C86" s="101"/>
    </row>
    <row r="87" spans="2:3" s="99" customFormat="1" ht="21">
      <c r="B87" s="106"/>
      <c r="C87" s="101"/>
    </row>
    <row r="88" spans="2:3" s="99" customFormat="1" ht="21">
      <c r="B88" s="106"/>
      <c r="C88" s="101"/>
    </row>
    <row r="89" spans="2:3" s="99" customFormat="1" ht="21">
      <c r="B89" s="106"/>
      <c r="C89" s="101"/>
    </row>
    <row r="90" spans="2:3" s="99" customFormat="1" ht="21">
      <c r="B90" s="106"/>
      <c r="C90" s="101"/>
    </row>
    <row r="91" spans="2:3" s="99" customFormat="1" ht="21">
      <c r="B91" s="106"/>
      <c r="C91" s="101"/>
    </row>
    <row r="92" spans="2:3" s="99" customFormat="1" ht="21">
      <c r="B92" s="106"/>
      <c r="C92" s="101"/>
    </row>
    <row r="93" spans="2:3" s="99" customFormat="1" ht="21">
      <c r="B93" s="106"/>
      <c r="C93" s="101"/>
    </row>
    <row r="94" spans="2:3" s="99" customFormat="1" ht="21">
      <c r="B94" s="106"/>
      <c r="C94" s="101"/>
    </row>
    <row r="95" spans="2:3" s="99" customFormat="1" ht="21">
      <c r="B95" s="106"/>
      <c r="C95" s="101"/>
    </row>
    <row r="96" spans="2:3" s="99" customFormat="1" ht="21">
      <c r="B96" s="106"/>
      <c r="C96" s="101"/>
    </row>
    <row r="97" spans="2:3" s="99" customFormat="1" ht="21">
      <c r="B97" s="106"/>
      <c r="C97" s="101"/>
    </row>
    <row r="98" spans="2:3" s="99" customFormat="1" ht="21">
      <c r="B98" s="106"/>
      <c r="C98" s="101"/>
    </row>
    <row r="99" spans="2:3" s="99" customFormat="1" ht="21">
      <c r="B99" s="106"/>
      <c r="C99" s="101"/>
    </row>
    <row r="100" spans="2:3" s="99" customFormat="1" ht="21">
      <c r="B100" s="106"/>
      <c r="C100" s="101"/>
    </row>
    <row r="101" spans="2:3" s="99" customFormat="1" ht="21">
      <c r="B101" s="106"/>
      <c r="C101" s="101"/>
    </row>
    <row r="102" spans="2:3" s="99" customFormat="1" ht="21">
      <c r="B102" s="106"/>
      <c r="C102" s="101"/>
    </row>
    <row r="103" spans="2:3" s="99" customFormat="1" ht="21">
      <c r="B103" s="106"/>
      <c r="C103" s="101"/>
    </row>
    <row r="104" spans="2:3" s="99" customFormat="1" ht="21">
      <c r="B104" s="106"/>
      <c r="C104" s="101"/>
    </row>
    <row r="105" spans="2:3" s="99" customFormat="1" ht="21">
      <c r="B105" s="106"/>
      <c r="C105" s="101"/>
    </row>
    <row r="106" spans="2:3" s="99" customFormat="1" ht="21">
      <c r="B106" s="106"/>
      <c r="C106" s="101"/>
    </row>
    <row r="107" spans="2:3" s="99" customFormat="1" ht="21">
      <c r="B107" s="106"/>
      <c r="C107" s="101"/>
    </row>
    <row r="108" spans="2:3" s="99" customFormat="1" ht="21">
      <c r="B108" s="106"/>
      <c r="C108" s="101"/>
    </row>
  </sheetData>
  <mergeCells count="3">
    <mergeCell ref="A1:D1"/>
    <mergeCell ref="A3:D3"/>
    <mergeCell ref="A4:D4"/>
  </mergeCells>
  <phoneticPr fontId="3" type="noConversion"/>
  <printOptions horizontalCentered="1"/>
  <pageMargins left="0.39370078740157483" right="0.39370078740157483" top="0.43307086614173229" bottom="0.19685039370078741" header="0" footer="0"/>
  <pageSetup paperSize="9" scale="63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lista</vt:lpstr>
      <vt:lpstr>turniej</vt:lpstr>
      <vt:lpstr>klasyfikacja</vt:lpstr>
      <vt:lpstr>lista!Obszar_wydruku</vt:lpstr>
      <vt:lpstr>turniej!Obszar_wydruku</vt:lpstr>
    </vt:vector>
  </TitlesOfParts>
  <Company>Agamar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Grand Prix Weteranów</dc:title>
  <dc:creator>Marek Przybyłowicz</dc:creator>
  <cp:lastModifiedBy>Admin</cp:lastModifiedBy>
  <cp:lastPrinted>2021-10-18T08:17:03Z</cp:lastPrinted>
  <dcterms:created xsi:type="dcterms:W3CDTF">2010-11-12T23:06:18Z</dcterms:created>
  <dcterms:modified xsi:type="dcterms:W3CDTF">2021-10-18T08:17:42Z</dcterms:modified>
</cp:coreProperties>
</file>